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910" activeTab="0"/>
  </bookViews>
  <sheets>
    <sheet name="Argentina" sheetId="1" r:id="rId1"/>
    <sheet name="Bolivia" sheetId="2" r:id="rId2"/>
    <sheet name="Brazil" sheetId="3" r:id="rId3"/>
    <sheet name="Chile" sheetId="4" r:id="rId4"/>
    <sheet name="Colombia" sheetId="5" r:id="rId5"/>
    <sheet name="CostaRica" sheetId="6" r:id="rId6"/>
    <sheet name="Cuba" sheetId="7" r:id="rId7"/>
    <sheet name="Ecuador" sheetId="8" r:id="rId8"/>
    <sheet name="ElSalvador" sheetId="9" r:id="rId9"/>
    <sheet name="Guatemala" sheetId="10" r:id="rId10"/>
    <sheet name="Haiti" sheetId="11" r:id="rId11"/>
    <sheet name="Honduras" sheetId="12" r:id="rId12"/>
    <sheet name="Jamaica" sheetId="13" r:id="rId13"/>
    <sheet name="Mexico" sheetId="14" r:id="rId14"/>
    <sheet name="Nicaragua" sheetId="15" r:id="rId15"/>
    <sheet name="Panama" sheetId="16" r:id="rId16"/>
    <sheet name="Paraguay" sheetId="17" r:id="rId17"/>
    <sheet name="Peru" sheetId="18" r:id="rId18"/>
    <sheet name="Uruguay" sheetId="19" r:id="rId19"/>
    <sheet name="Venezuela" sheetId="20" r:id="rId20"/>
    <sheet name="Total-LAC" sheetId="21" r:id="rId21"/>
    <sheet name="Listing" sheetId="22" r:id="rId22"/>
    <sheet name="Master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Michael Twomey</author>
  </authors>
  <commentList>
    <comment ref="CR2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Evolving Financial Markets and Intenational Capital Flows," Cambridge 2001</t>
        </r>
      </text>
    </comment>
  </commentList>
</comments>
</file>

<file path=xl/comments13.xml><?xml version="1.0" encoding="utf-8"?>
<comments xmlns="http://schemas.openxmlformats.org/spreadsheetml/2006/main">
  <authors>
    <author>Michael Twomey</author>
  </authors>
  <commentList>
    <comment ref="E53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Not included separately</t>
        </r>
      </text>
    </comment>
  </commentList>
</comments>
</file>

<file path=xl/comments14.xml><?xml version="1.0" encoding="utf-8"?>
<comments xmlns="http://schemas.openxmlformats.org/spreadsheetml/2006/main">
  <authors>
    <author>Michael Twomey</author>
  </authors>
  <commentList>
    <comment ref="BB45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Estimate of Turrington</t>
        </r>
      </text>
    </comment>
    <comment ref="AE45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Including Turrington's estimate</t>
        </r>
      </text>
    </comment>
    <comment ref="BX53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"1936 figure"</t>
        </r>
      </text>
    </comment>
    <comment ref="CI53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not mentioned</t>
        </r>
      </text>
    </comment>
  </commentList>
</comments>
</file>

<file path=xl/comments15.xml><?xml version="1.0" encoding="utf-8"?>
<comments xmlns="http://schemas.openxmlformats.org/spreadsheetml/2006/main">
  <authors>
    <author>Michael Twomey</author>
  </authors>
  <commentList>
    <comment ref="CE12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None listed</t>
        </r>
      </text>
    </comment>
    <comment ref="BB45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"small"</t>
        </r>
      </text>
    </comment>
  </commentList>
</comments>
</file>

<file path=xl/comments17.xml><?xml version="1.0" encoding="utf-8"?>
<comments xmlns="http://schemas.openxmlformats.org/spreadsheetml/2006/main">
  <authors>
    <author>Michael Twomey</author>
  </authors>
  <commentList>
    <comment ref="BB58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small numbers, evidently</t>
        </r>
      </text>
    </comment>
  </commentList>
</comments>
</file>

<file path=xl/comments18.xml><?xml version="1.0" encoding="utf-8"?>
<comments xmlns="http://schemas.openxmlformats.org/spreadsheetml/2006/main">
  <authors>
    <author>Michael Twomey</author>
  </authors>
  <commentList>
    <comment ref="CE54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Indicated by a "?"</t>
        </r>
      </text>
    </comment>
    <comment ref="CM54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Unclear what fraction was railroads.</t>
        </r>
      </text>
    </comment>
  </commentList>
</comments>
</file>

<file path=xl/comments21.xml><?xml version="1.0" encoding="utf-8"?>
<comments xmlns="http://schemas.openxmlformats.org/spreadsheetml/2006/main">
  <authors>
    <author>Michael Twomey</author>
  </authors>
  <commentList>
    <comment ref="T28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Plus some part of the 26.2 mL in other colonies</t>
        </r>
      </text>
    </comment>
    <comment ref="CE12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text on page 38</t>
        </r>
      </text>
    </comment>
    <comment ref="AA45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Plus L40 million in West Indies</t>
        </r>
      </text>
    </comment>
  </commentList>
</comments>
</file>

<file path=xl/comments4.xml><?xml version="1.0" encoding="utf-8"?>
<comments xmlns="http://schemas.openxmlformats.org/spreadsheetml/2006/main">
  <authors>
    <author>Michael Twomey</author>
  </authors>
  <commentList>
    <comment ref="BI112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Evidently a typo in the original, which said 48898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H98" authorId="0">
      <text>
        <r>
          <rPr>
            <sz val="8"/>
            <rFont val="Tahoma"/>
            <family val="0"/>
          </rPr>
          <t xml:space="preserve">***  Negative accumulation of flows; value included in regional and global totals
</t>
        </r>
      </text>
    </comment>
    <comment ref="BH97" authorId="0">
      <text>
        <r>
          <rPr>
            <sz val="8"/>
            <rFont val="Tahoma"/>
            <family val="0"/>
          </rPr>
          <t xml:space="preserve">***  Negative accumulation of flows; value included in regional and global totals
</t>
        </r>
      </text>
    </comment>
    <comment ref="BH96" authorId="0">
      <text>
        <r>
          <rPr>
            <sz val="8"/>
            <rFont val="Tahoma"/>
            <family val="0"/>
          </rPr>
          <t xml:space="preserve">***  Negative accumulation of flows; value included in regional and global totals
</t>
        </r>
      </text>
    </comment>
    <comment ref="BH95" authorId="0">
      <text>
        <r>
          <rPr>
            <sz val="8"/>
            <rFont val="Tahoma"/>
            <family val="0"/>
          </rPr>
          <t xml:space="preserve">***  Negative accumulation of flows; value included in regional and global totals
</t>
        </r>
      </text>
    </comment>
  </commentList>
</comments>
</file>

<file path=xl/comments8.xml><?xml version="1.0" encoding="utf-8"?>
<comments xmlns="http://schemas.openxmlformats.org/spreadsheetml/2006/main">
  <authors>
    <author>Michael Twomey</author>
    <author>A satisfied Microsoft Office user</author>
  </authors>
  <commentList>
    <comment ref="BB45" authorId="0">
      <text>
        <r>
          <rPr>
            <b/>
            <sz val="10"/>
            <rFont val="Tahoma"/>
            <family val="0"/>
          </rPr>
          <t>Michael Twomey:</t>
        </r>
        <r>
          <rPr>
            <sz val="10"/>
            <rFont val="Tahoma"/>
            <family val="0"/>
          </rPr>
          <t xml:space="preserve">
"small"</t>
        </r>
      </text>
    </comment>
    <comment ref="BI95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96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97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98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99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0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1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2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3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4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5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6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7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8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9" authorId="1">
      <text>
        <r>
          <rPr>
            <sz val="8"/>
            <rFont val="Tahoma"/>
            <family val="0"/>
          </rPr>
          <t xml:space="preserve">..  Not available or not separately reported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I9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9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9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BI10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</commentList>
</comments>
</file>

<file path=xl/sharedStrings.xml><?xml version="1.0" encoding="utf-8"?>
<sst xmlns="http://schemas.openxmlformats.org/spreadsheetml/2006/main" count="9376" uniqueCount="437">
  <si>
    <t>Year</t>
  </si>
  <si>
    <t>Million US$</t>
  </si>
  <si>
    <r>
      <t xml:space="preserve">Woodruff, W. (1967) </t>
    </r>
    <r>
      <rPr>
        <i/>
        <sz val="8"/>
        <rFont val="Times New Roman"/>
        <family val="1"/>
      </rPr>
      <t>Impact of Western Man: A Study of Europe's Role in the World Economy 1750-1960</t>
    </r>
  </si>
  <si>
    <t>1914,38</t>
  </si>
  <si>
    <t>Tables IV/3 and 4</t>
  </si>
  <si>
    <r>
      <t xml:space="preserve">UN-ECLA(1965) </t>
    </r>
    <r>
      <rPr>
        <i/>
        <sz val="8"/>
        <rFont val="Times New Roman"/>
        <family val="1"/>
      </rPr>
      <t>External Financing in Latin America</t>
    </r>
  </si>
  <si>
    <t>Calculated as the  sums of government and private sector investment, in Tables 16 &amp; 17</t>
  </si>
  <si>
    <r>
      <t xml:space="preserve">Lewis, Cleona (1948) </t>
    </r>
    <r>
      <rPr>
        <i/>
        <sz val="8"/>
        <rFont val="Times New Roman"/>
        <family val="1"/>
      </rPr>
      <t>The United States and Foreign Investment Problems</t>
    </r>
  </si>
  <si>
    <r>
      <t xml:space="preserve">OECD (1973) </t>
    </r>
    <r>
      <rPr>
        <i/>
        <sz val="8"/>
        <rFont val="Times New Roman"/>
        <family val="1"/>
      </rPr>
      <t>Development Co-operation</t>
    </r>
  </si>
  <si>
    <t xml:space="preserve">  IFS total Assets</t>
  </si>
  <si>
    <t>Downloaded from IMF’s site, April, 2004</t>
  </si>
  <si>
    <t>Late 1990s</t>
  </si>
  <si>
    <t>IFS Assets-reserves</t>
  </si>
  <si>
    <t xml:space="preserve">   IFS Liabilities</t>
  </si>
  <si>
    <t xml:space="preserve">   IFS Direct</t>
  </si>
  <si>
    <t xml:space="preserve">   IFS Portfolio</t>
  </si>
  <si>
    <t>1914, 38, 62</t>
  </si>
  <si>
    <t>Tables IV/3, 4, and 5.</t>
  </si>
  <si>
    <r>
      <t xml:space="preserve">UN-ECLA(1965) </t>
    </r>
    <r>
      <rPr>
        <i/>
        <sz val="8"/>
        <rFont val="Times New Roman"/>
        <family val="1"/>
      </rPr>
      <t>External Financing in Latin America</t>
    </r>
    <r>
      <rPr>
        <sz val="8"/>
        <rFont val="Times New Roman"/>
        <family val="1"/>
      </rPr>
      <t xml:space="preserve"> </t>
    </r>
  </si>
  <si>
    <t>(calc.) Tables 16 &amp; 17</t>
  </si>
  <si>
    <r>
      <t xml:space="preserve">Lewis, Cleona (1948) </t>
    </r>
    <r>
      <rPr>
        <i/>
        <sz val="8"/>
        <rFont val="Times New Roman"/>
        <family val="1"/>
      </rPr>
      <t>The United States and Foreign Investment Problems</t>
    </r>
    <r>
      <rPr>
        <sz val="8"/>
        <rFont val="Times New Roman"/>
        <family val="1"/>
      </rPr>
      <t xml:space="preserve">, </t>
    </r>
  </si>
  <si>
    <t>Million RM</t>
  </si>
  <si>
    <t xml:space="preserve">Rinke, Stefan (1995) “From Informal Imperial to Transnational Relations,” </t>
  </si>
  <si>
    <t>p. 116</t>
  </si>
  <si>
    <t>Million FF</t>
  </si>
  <si>
    <r>
      <t xml:space="preserve">Rippy, J.F. (1948) “French Investments in Latin America,” </t>
    </r>
    <r>
      <rPr>
        <i/>
        <sz val="8"/>
        <rFont val="Times New Roman"/>
        <family val="1"/>
      </rPr>
      <t>Inter-American Economic Affairs</t>
    </r>
    <r>
      <rPr>
        <sz val="8"/>
        <rFont val="Times New Roman"/>
        <family val="1"/>
      </rPr>
      <t xml:space="preserve"> 52-71</t>
    </r>
  </si>
  <si>
    <t>1902, 1913</t>
  </si>
  <si>
    <t>FR FI   Woodruff</t>
  </si>
  <si>
    <t>1900, 14, 38</t>
  </si>
  <si>
    <t>Tables IV/ 2, 3, and 4</t>
  </si>
  <si>
    <t>FR FI ECLA65</t>
  </si>
  <si>
    <t>Million £</t>
  </si>
  <si>
    <r>
      <t xml:space="preserve">Feis, Herbert (1930) </t>
    </r>
    <r>
      <rPr>
        <i/>
        <sz val="8"/>
        <rFont val="Times New Roman"/>
        <family val="1"/>
      </rPr>
      <t>Europe: The World’s Banker: 1870-1914</t>
    </r>
  </si>
  <si>
    <t>Page 23</t>
  </si>
  <si>
    <t xml:space="preserve">  Stone99</t>
  </si>
  <si>
    <r>
      <t xml:space="preserve">Stone, I (1999) </t>
    </r>
    <r>
      <rPr>
        <i/>
        <sz val="8"/>
        <rFont val="Times New Roman"/>
        <family val="1"/>
      </rPr>
      <t>The Global Export of Capital from Great Britain, 1865-1914 [:] A Statistical Survey</t>
    </r>
    <r>
      <rPr>
        <sz val="8"/>
        <rFont val="Times New Roman"/>
        <family val="1"/>
      </rPr>
      <t xml:space="preserve">, </t>
    </r>
  </si>
  <si>
    <t xml:space="preserve">   ECLA65</t>
  </si>
  <si>
    <t xml:space="preserve">  Woodruff</t>
  </si>
  <si>
    <t>1900, 14, 38, 62</t>
  </si>
  <si>
    <t>Tables IV2, 3, 4, 5</t>
  </si>
  <si>
    <t xml:space="preserve">  Winkler</t>
  </si>
  <si>
    <r>
      <t xml:space="preserve">Winkler, Max (1928) </t>
    </r>
    <r>
      <rPr>
        <i/>
        <sz val="8"/>
        <rFont val="Times New Roman"/>
        <family val="1"/>
      </rPr>
      <t xml:space="preserve">Investments of United States Capital in Latin America </t>
    </r>
  </si>
  <si>
    <t>1913, 29</t>
  </si>
  <si>
    <t>pp. 280,  283</t>
  </si>
  <si>
    <t xml:space="preserve">  Stone87</t>
  </si>
  <si>
    <r>
      <t xml:space="preserve">Stone, I. (1987) </t>
    </r>
    <r>
      <rPr>
        <i/>
        <sz val="8"/>
        <rFont val="Times New Roman"/>
        <family val="1"/>
      </rPr>
      <t>The Composition and Distribution of British Investment in Latin America, 1865 to 1913</t>
    </r>
    <r>
      <rPr>
        <sz val="8"/>
        <rFont val="Times New Roman"/>
        <family val="1"/>
      </rPr>
      <t xml:space="preserve"> </t>
    </r>
  </si>
  <si>
    <t>1875, 85, 95, 1905, 13</t>
  </si>
  <si>
    <t xml:space="preserve">  Rippy</t>
  </si>
  <si>
    <r>
      <t xml:space="preserve">Rippy, J.F (1959) </t>
    </r>
    <r>
      <rPr>
        <i/>
        <sz val="8"/>
        <rFont val="Times New Roman"/>
        <family val="1"/>
      </rPr>
      <t>British Investments in Latin America, 1822-1949</t>
    </r>
  </si>
  <si>
    <t>1880, 90, 1913, 28, 39, 49</t>
  </si>
  <si>
    <t>pp. 25, 37, 68, 78, 85</t>
  </si>
  <si>
    <t xml:space="preserve">  Kindersley</t>
  </si>
  <si>
    <r>
      <t xml:space="preserve">Kindersley, Robert (1932) “British foreign investments in 1930,” </t>
    </r>
    <r>
      <rPr>
        <i/>
        <sz val="8"/>
        <rFont val="Times New Roman"/>
        <family val="1"/>
      </rPr>
      <t>Economic Journal</t>
    </r>
    <r>
      <rPr>
        <sz val="8"/>
        <rFont val="Times New Roman"/>
        <family val="1"/>
      </rPr>
      <t xml:space="preserve"> XLII #166 </t>
    </r>
  </si>
  <si>
    <t xml:space="preserve">  Lewis48</t>
  </si>
  <si>
    <t xml:space="preserve">  BoE</t>
  </si>
  <si>
    <r>
      <t xml:space="preserve">Bank of England (1950) </t>
    </r>
    <r>
      <rPr>
        <i/>
        <sz val="8"/>
        <rFont val="Times New Roman"/>
        <family val="1"/>
      </rPr>
      <t>United Kingdom overseas investments, 1938 to 1948</t>
    </r>
  </si>
  <si>
    <t>1938-55</t>
  </si>
  <si>
    <t>1914 (calc.)</t>
  </si>
  <si>
    <t>(Calc.) Tables 16, 17</t>
  </si>
  <si>
    <t>USDoc31,47</t>
  </si>
  <si>
    <r>
      <t xml:space="preserve">Dickens, P.D. (1931) "A New Estimate of American Investments Abroad," United States Department of Commerce </t>
    </r>
    <r>
      <rPr>
        <i/>
        <sz val="8"/>
        <rFont val="Times New Roman"/>
        <family val="1"/>
      </rPr>
      <t>Trade Information Bulletin</t>
    </r>
    <r>
      <rPr>
        <sz val="8"/>
        <rFont val="Times New Roman"/>
        <family val="1"/>
      </rPr>
      <t xml:space="preserve"> No. 767. and United States Treasury Department. Office of the Secretary (1947) </t>
    </r>
    <r>
      <rPr>
        <i/>
        <sz val="8"/>
        <rFont val="Times New Roman"/>
        <family val="1"/>
      </rPr>
      <t>Census of American-owned Assets in Foreign Countries</t>
    </r>
    <r>
      <rPr>
        <sz val="8"/>
        <rFont val="Times New Roman"/>
        <family val="1"/>
      </rPr>
      <t xml:space="preserve"> </t>
    </r>
  </si>
  <si>
    <t>1930, 43 (calc.)</t>
  </si>
  <si>
    <t xml:space="preserve">   Lewis38 (calc.)</t>
  </si>
  <si>
    <r>
      <t xml:space="preserve">Lewis, Cleona (1938) </t>
    </r>
    <r>
      <rPr>
        <i/>
        <sz val="8"/>
        <rFont val="Times New Roman"/>
        <family val="1"/>
      </rPr>
      <t>America's Stake in International Investments</t>
    </r>
    <r>
      <rPr>
        <sz val="8"/>
        <rFont val="Times New Roman"/>
        <family val="1"/>
      </rPr>
      <t xml:space="preserve"> </t>
    </r>
  </si>
  <si>
    <t>1897, 1908, 14, 19, 24, 29, 35</t>
  </si>
  <si>
    <t>1913, 1929</t>
  </si>
  <si>
    <t>1938,62</t>
  </si>
  <si>
    <t>Tables IV/4 and 5</t>
  </si>
  <si>
    <t xml:space="preserve">  ECLA65</t>
  </si>
  <si>
    <t>Table 16</t>
  </si>
  <si>
    <t xml:space="preserve">  OECD 73</t>
  </si>
  <si>
    <r>
      <t xml:space="preserve">Organisation for Economic Co-operation and Development (1973) </t>
    </r>
    <r>
      <rPr>
        <i/>
        <sz val="8"/>
        <rFont val="Times New Roman"/>
        <family val="1"/>
      </rPr>
      <t>Development Co-operation</t>
    </r>
  </si>
  <si>
    <t xml:space="preserve"> WBDebt Total</t>
  </si>
  <si>
    <t>World Bank, Global Financial Indicators Washington, D.C. downloaded April, 2004</t>
  </si>
  <si>
    <t>1970-</t>
  </si>
  <si>
    <t xml:space="preserve"> WBD Long Term</t>
  </si>
  <si>
    <t>WBD Public</t>
  </si>
  <si>
    <t>WBD Private</t>
  </si>
  <si>
    <t>1902, 13</t>
  </si>
  <si>
    <r>
      <t xml:space="preserve">Stone, I (1999) </t>
    </r>
    <r>
      <rPr>
        <i/>
        <sz val="8"/>
        <rFont val="Times New Roman"/>
        <family val="1"/>
      </rPr>
      <t>The Global Export of Capital from Great Britain, 1865-1914 [:] A Statistical Survey</t>
    </r>
  </si>
  <si>
    <t>Government Loans, only</t>
  </si>
  <si>
    <r>
      <t xml:space="preserve">UN-ECLA (1965) </t>
    </r>
    <r>
      <rPr>
        <i/>
        <sz val="8"/>
        <rFont val="Times New Roman"/>
        <family val="1"/>
      </rPr>
      <t>External Financing in Latin America</t>
    </r>
  </si>
  <si>
    <t>Table 16 (based on Halsey, Lewis, Rippy)</t>
  </si>
  <si>
    <r>
      <t xml:space="preserve">Rippy, J.F (1959) </t>
    </r>
    <r>
      <rPr>
        <i/>
        <sz val="8"/>
        <rFont val="Times New Roman"/>
        <family val="1"/>
      </rPr>
      <t>British Investments in Latin America, 1822-1949</t>
    </r>
    <r>
      <rPr>
        <sz val="8"/>
        <rFont val="Times New Roman"/>
        <family val="1"/>
      </rPr>
      <t xml:space="preserve"> and “British Investments in Latin America, 1939” in </t>
    </r>
    <r>
      <rPr>
        <i/>
        <sz val="8"/>
        <rFont val="Times New Roman"/>
        <family val="1"/>
      </rPr>
      <t>Journal of Political Economy</t>
    </r>
    <r>
      <rPr>
        <sz val="8"/>
        <rFont val="Times New Roman"/>
        <family val="1"/>
      </rPr>
      <t xml:space="preserve"> 56 #1, (1948)</t>
    </r>
  </si>
  <si>
    <t>1880, 90,1 3, 28, 39</t>
  </si>
  <si>
    <r>
      <t xml:space="preserve">Stone, I. (1987) </t>
    </r>
    <r>
      <rPr>
        <i/>
        <sz val="8"/>
        <rFont val="Times New Roman"/>
        <family val="1"/>
      </rPr>
      <t>The Composition and Distribution of British Investment in Latin America, 1865 to 1913</t>
    </r>
  </si>
  <si>
    <t>1875,85,95,05,13</t>
  </si>
  <si>
    <t>Calculated as Total minus Government Loans</t>
  </si>
  <si>
    <t xml:space="preserve">  Lewis 38</t>
  </si>
  <si>
    <t>USDoC31</t>
  </si>
  <si>
    <r>
      <t xml:space="preserve">Dickens, P.D. (1931) "A New Estimate of American Investments Abroad," United States Department of Commerce </t>
    </r>
    <r>
      <rPr>
        <i/>
        <sz val="8"/>
        <rFont val="Times New Roman"/>
        <family val="1"/>
      </rPr>
      <t>Trade Information Bulletin</t>
    </r>
    <r>
      <rPr>
        <sz val="8"/>
        <rFont val="Times New Roman"/>
        <family val="1"/>
      </rPr>
      <t xml:space="preserve"> No. 767 </t>
    </r>
  </si>
  <si>
    <t xml:space="preserve">   Lewis48</t>
  </si>
  <si>
    <r>
      <t xml:space="preserve">UN-ECLA(1965) </t>
    </r>
    <r>
      <rPr>
        <i/>
        <sz val="8"/>
        <rFont val="Times New Roman"/>
        <family val="1"/>
      </rPr>
      <t>External Financing in Latin America</t>
    </r>
    <r>
      <rPr>
        <sz val="8"/>
        <rFont val="Times New Roman"/>
        <family val="1"/>
      </rPr>
      <t xml:space="preserve">, </t>
    </r>
  </si>
  <si>
    <t>Table 17</t>
  </si>
  <si>
    <t xml:space="preserve">   OECD72,73</t>
  </si>
  <si>
    <t>1967, 1971</t>
  </si>
  <si>
    <t xml:space="preserve">   UNCTC-Inward</t>
  </si>
  <si>
    <r>
      <t xml:space="preserve">Downloaded from UNCTAD database on foreign investment, April, 2004. (Essentially the same data as in the </t>
    </r>
    <r>
      <rPr>
        <i/>
        <sz val="8"/>
        <rFont val="Times New Roman"/>
        <family val="1"/>
      </rPr>
      <t>World Investment Report</t>
    </r>
    <r>
      <rPr>
        <sz val="8"/>
        <rFont val="Times New Roman"/>
        <family val="1"/>
      </rPr>
      <t>)</t>
    </r>
  </si>
  <si>
    <t>1980-</t>
  </si>
  <si>
    <t xml:space="preserve">  UNCTC-Outward</t>
  </si>
  <si>
    <t>Rippy, J.F. (1948) “French Investments in Latin America,” Inter-American Economic Affairs 52-71</t>
  </si>
  <si>
    <t>“Economic Enterprises”</t>
  </si>
  <si>
    <t>Calculated as Total minus government</t>
  </si>
  <si>
    <r>
      <t xml:space="preserve">UN-ECLA(1965) </t>
    </r>
    <r>
      <rPr>
        <i/>
        <sz val="8"/>
        <rFont val="Times New Roman"/>
        <family val="1"/>
      </rPr>
      <t>External Financing in Latin America</t>
    </r>
    <r>
      <rPr>
        <sz val="8"/>
        <rFont val="Times New Roman"/>
        <family val="1"/>
      </rPr>
      <t>,</t>
    </r>
  </si>
  <si>
    <t xml:space="preserve">   Rippy</t>
  </si>
  <si>
    <t>1880, 90, 13, 28, 39</t>
  </si>
  <si>
    <t>Taken as investments in “Economic Enterprises”</t>
  </si>
  <si>
    <t xml:space="preserve">   Stone87</t>
  </si>
  <si>
    <t xml:space="preserve">Calc. Based on Table 43, Calculated as Total minus Government Loans </t>
  </si>
  <si>
    <r>
      <t xml:space="preserve">Lewis, Cleona (1948) </t>
    </r>
    <r>
      <rPr>
        <i/>
        <sz val="8"/>
        <rFont val="Times New Roman"/>
        <family val="1"/>
      </rPr>
      <t>The United States and Foreign Investment Problem,</t>
    </r>
    <r>
      <rPr>
        <sz val="8"/>
        <rFont val="Times New Roman"/>
        <family val="1"/>
      </rPr>
      <t xml:space="preserve"> </t>
    </r>
  </si>
  <si>
    <t xml:space="preserve">   BoE</t>
  </si>
  <si>
    <t xml:space="preserve">   OECD72</t>
  </si>
  <si>
    <r>
      <t xml:space="preserve">OECD (1972) </t>
    </r>
    <r>
      <rPr>
        <i/>
        <sz val="8"/>
        <rFont val="Times New Roman"/>
        <family val="1"/>
      </rPr>
      <t>Stock of Private Direct Investments by D.A.C. Countries in Developing Countries: End 1967</t>
    </r>
  </si>
  <si>
    <r>
      <t>UN-ECLA (1965</t>
    </r>
    <r>
      <rPr>
        <i/>
        <sz val="8"/>
        <rFont val="Times New Roman"/>
        <family val="1"/>
      </rPr>
      <t>) External Financing in Latin America</t>
    </r>
    <r>
      <rPr>
        <sz val="8"/>
        <rFont val="Times New Roman"/>
        <family val="1"/>
      </rPr>
      <t xml:space="preserve"> </t>
    </r>
  </si>
  <si>
    <t>1897, 08, 14, 19, 24, 29</t>
  </si>
  <si>
    <t xml:space="preserve"> Lewis</t>
  </si>
  <si>
    <t>1929,36,40,43,50</t>
  </si>
  <si>
    <t>USDoC31,38,47</t>
  </si>
  <si>
    <r>
      <t xml:space="preserve">Dickens, P.D. (1931) "A New Estimate of American Investments Abroad," United States Department of Commerce </t>
    </r>
    <r>
      <rPr>
        <i/>
        <sz val="8"/>
        <rFont val="Times New Roman"/>
        <family val="1"/>
      </rPr>
      <t>Trade Information Bulletin</t>
    </r>
    <r>
      <rPr>
        <sz val="8"/>
        <rFont val="Times New Roman"/>
        <family val="1"/>
      </rPr>
      <t xml:space="preserve"> No. 767, U.S. Department of Commerce (1938), “American direct investments in foreign countries—1936,” and United States Treasury Department. Office of the Secretary (1947) </t>
    </r>
    <r>
      <rPr>
        <i/>
        <sz val="8"/>
        <rFont val="Times New Roman"/>
        <family val="1"/>
      </rPr>
      <t>Census of American-owned Assets in Foreign Countries</t>
    </r>
  </si>
  <si>
    <t>1930,36,43</t>
  </si>
  <si>
    <t xml:space="preserve">    USDoC42</t>
  </si>
  <si>
    <r>
      <t xml:space="preserve">United States Department of Commerce (1942), </t>
    </r>
    <r>
      <rPr>
        <i/>
        <sz val="8"/>
        <rFont val="Times New Roman"/>
        <family val="1"/>
      </rPr>
      <t>American direct investments in foreign countries--1940</t>
    </r>
  </si>
  <si>
    <t>1929, 36, 40</t>
  </si>
  <si>
    <t xml:space="preserve">    USDoC60</t>
  </si>
  <si>
    <r>
      <t xml:space="preserve">United States Department of Commerce (1960) </t>
    </r>
    <r>
      <rPr>
        <i/>
        <sz val="8"/>
        <rFont val="Times New Roman"/>
        <family val="1"/>
      </rPr>
      <t>U.S. Business Investments in Foreign Countries</t>
    </r>
  </si>
  <si>
    <t>1929,36,43,50</t>
  </si>
  <si>
    <t>p. 92</t>
  </si>
  <si>
    <t xml:space="preserve"> USBenchmark</t>
  </si>
  <si>
    <r>
      <t xml:space="preserve">United States Department of Commerce  (1975) </t>
    </r>
    <r>
      <rPr>
        <i/>
        <sz val="8"/>
        <rFont val="Times New Roman"/>
        <family val="1"/>
      </rPr>
      <t>U.S. Direct Investment Abroad, 1966: Final Data</t>
    </r>
  </si>
  <si>
    <t xml:space="preserve">     OECD72</t>
  </si>
  <si>
    <r>
      <t xml:space="preserve">OECD (1972) </t>
    </r>
    <r>
      <rPr>
        <i/>
        <sz val="8"/>
        <rFont val="Times New Roman"/>
        <family val="1"/>
      </rPr>
      <t>Stock of Private Direct Investments by D.A.C. Countries in Developing Countries: End 1967</t>
    </r>
    <r>
      <rPr>
        <sz val="8"/>
        <rFont val="Times New Roman"/>
        <family val="1"/>
      </rPr>
      <t xml:space="preserve"> </t>
    </r>
  </si>
  <si>
    <t>Author’s calculations</t>
  </si>
  <si>
    <t>Lewis48</t>
  </si>
  <si>
    <t xml:space="preserve">Stone, I (1999) The Global Export of Capital from Great Britain, 1865-1914 [:] A Statistical Survey, </t>
  </si>
  <si>
    <t xml:space="preserve">    Rippy</t>
  </si>
  <si>
    <r>
      <t>Rippy, J.F (1959</t>
    </r>
    <r>
      <rPr>
        <i/>
        <sz val="8"/>
        <rFont val="Times New Roman"/>
        <family val="1"/>
      </rPr>
      <t>) British Investments in Latin America, 1822-1949</t>
    </r>
    <r>
      <rPr>
        <sz val="8"/>
        <rFont val="Times New Roman"/>
        <family val="1"/>
      </rPr>
      <t xml:space="preserve"> and “British Investments in Latin America, 1939” in </t>
    </r>
    <r>
      <rPr>
        <i/>
        <sz val="8"/>
        <rFont val="Times New Roman"/>
        <family val="1"/>
      </rPr>
      <t>Journal of Political Economy</t>
    </r>
    <r>
      <rPr>
        <sz val="8"/>
        <rFont val="Times New Roman"/>
        <family val="1"/>
      </rPr>
      <t xml:space="preserve"> 56 #1, (1948)</t>
    </r>
  </si>
  <si>
    <t xml:space="preserve">pp. 34, 39, 68, 78. </t>
  </si>
  <si>
    <t xml:space="preserve">    Stone87</t>
  </si>
  <si>
    <t>Table 43</t>
  </si>
  <si>
    <t xml:space="preserve">     Lewis48</t>
  </si>
  <si>
    <r>
      <t xml:space="preserve">Lewis, Cleona (1938) </t>
    </r>
    <r>
      <rPr>
        <i/>
        <sz val="8"/>
        <rFont val="Times New Roman"/>
        <family val="1"/>
      </rPr>
      <t xml:space="preserve">America's Stake in International Investments </t>
    </r>
  </si>
  <si>
    <t>Page 602</t>
  </si>
  <si>
    <r>
      <t>Rippy, J.F. (1948) “French Investments in Latin America</t>
    </r>
    <r>
      <rPr>
        <i/>
        <sz val="8"/>
        <rFont val="Times New Roman"/>
        <family val="1"/>
      </rPr>
      <t>,” Inter-American Economic Affairs</t>
    </r>
    <r>
      <rPr>
        <sz val="8"/>
        <rFont val="Times New Roman"/>
        <family val="1"/>
      </rPr>
      <t xml:space="preserve"> 52-71</t>
    </r>
  </si>
  <si>
    <t>Calculated as Enterprise - railways</t>
  </si>
  <si>
    <t>Calculated as Total  minus government minus railways</t>
  </si>
  <si>
    <r>
      <t>Rippy, J.F (1959)</t>
    </r>
    <r>
      <rPr>
        <i/>
        <sz val="8"/>
        <rFont val="Times New Roman"/>
        <family val="1"/>
      </rPr>
      <t xml:space="preserve"> British Investments in Latin America, 1822-1949</t>
    </r>
    <r>
      <rPr>
        <sz val="8"/>
        <rFont val="Times New Roman"/>
        <family val="1"/>
      </rPr>
      <t xml:space="preserve"> and “British Investments in Latin America, 1939” in </t>
    </r>
    <r>
      <rPr>
        <i/>
        <sz val="8"/>
        <rFont val="Times New Roman"/>
        <family val="1"/>
      </rPr>
      <t>Journal of Political Economy</t>
    </r>
    <r>
      <rPr>
        <sz val="8"/>
        <rFont val="Times New Roman"/>
        <family val="1"/>
      </rPr>
      <t xml:space="preserve"> 56 #1, (1948)</t>
    </r>
  </si>
  <si>
    <t>1880, 90, 1913, 28, 39</t>
  </si>
  <si>
    <t>Calc. Based on Table 43</t>
  </si>
  <si>
    <r>
      <t>UN-ECLA (1965</t>
    </r>
    <r>
      <rPr>
        <i/>
        <sz val="8"/>
        <rFont val="Times New Roman"/>
        <family val="1"/>
      </rPr>
      <t>) External Financing in Latin America</t>
    </r>
  </si>
  <si>
    <t>1897, 1908, 14, 19, 24, 29</t>
  </si>
  <si>
    <t>Calculated as total minus government minus railroads</t>
  </si>
  <si>
    <t xml:space="preserve">Total FI  </t>
  </si>
  <si>
    <t>Woodruff</t>
  </si>
  <si>
    <t xml:space="preserve"> My preferred</t>
  </si>
  <si>
    <t>ECLA65</t>
  </si>
  <si>
    <t>Source</t>
  </si>
  <si>
    <t>Time coverage</t>
  </si>
  <si>
    <t>OECD 1973</t>
  </si>
  <si>
    <t xml:space="preserve">German FI </t>
  </si>
  <si>
    <t>Itinerario</t>
  </si>
  <si>
    <t xml:space="preserve">FR FI  </t>
  </si>
  <si>
    <t>Rippy</t>
  </si>
  <si>
    <t>Total U.K.</t>
  </si>
  <si>
    <t>/Feis</t>
  </si>
  <si>
    <t xml:space="preserve"> Lewis48</t>
  </si>
  <si>
    <t>Units</t>
  </si>
  <si>
    <t>Total U.S.</t>
  </si>
  <si>
    <t>My Total</t>
  </si>
  <si>
    <t>Total Debt</t>
  </si>
  <si>
    <t>Summing FDI for 1971 and Loans for 1970</t>
  </si>
  <si>
    <t>Debt-France</t>
  </si>
  <si>
    <t>Debt-U.K.</t>
  </si>
  <si>
    <t>Stone 99</t>
  </si>
  <si>
    <r>
      <t>Debt-US</t>
    </r>
  </si>
  <si>
    <t>Total FDI</t>
  </si>
  <si>
    <t>My calculation</t>
  </si>
  <si>
    <t>FDI-France</t>
  </si>
  <si>
    <r>
      <t>FDI-UK</t>
    </r>
  </si>
  <si>
    <t>Stone99</t>
  </si>
  <si>
    <r>
      <t xml:space="preserve">FDI-US </t>
    </r>
  </si>
  <si>
    <t>RR</t>
  </si>
  <si>
    <t>RR-France</t>
  </si>
  <si>
    <r>
      <t xml:space="preserve">RR-UK </t>
    </r>
  </si>
  <si>
    <t>Lewis38</t>
  </si>
  <si>
    <r>
      <t>RR-US</t>
    </r>
  </si>
  <si>
    <t>Non-RR</t>
  </si>
  <si>
    <t>Non-RR-France</t>
  </si>
  <si>
    <t>Rippy calc</t>
  </si>
  <si>
    <t xml:space="preserve">Non-RR UK </t>
  </si>
  <si>
    <t>Lews38/ECLA</t>
  </si>
  <si>
    <t>Non-RR US</t>
  </si>
  <si>
    <t>Shorthand</t>
  </si>
  <si>
    <t>Venezuela</t>
  </si>
  <si>
    <t>Paraguay</t>
  </si>
  <si>
    <t>Peru</t>
  </si>
  <si>
    <t>Uruguay</t>
  </si>
  <si>
    <t>Honduras</t>
  </si>
  <si>
    <t>Nicaragua</t>
  </si>
  <si>
    <t>Panama</t>
  </si>
  <si>
    <t>Argentina</t>
  </si>
  <si>
    <t>Mexico</t>
  </si>
  <si>
    <t>Jamaica</t>
  </si>
  <si>
    <t>Ecuador</t>
  </si>
  <si>
    <t>Costa Rica</t>
  </si>
  <si>
    <t>Colombia</t>
  </si>
  <si>
    <t>Brazil</t>
  </si>
  <si>
    <t>Bolivia</t>
  </si>
  <si>
    <t>Cuba</t>
  </si>
  <si>
    <t>p. 81. Accumulated since 1865</t>
  </si>
  <si>
    <t>Government Loans, only. Accumulated since 1865</t>
  </si>
  <si>
    <t>Calculated as Total minus government. Accumulated since 1865</t>
  </si>
  <si>
    <t>Table 22</t>
  </si>
  <si>
    <t>Table 23</t>
  </si>
  <si>
    <t>Table 31. May omit Caribbean colonies</t>
  </si>
  <si>
    <t>may be included in colonial</t>
  </si>
  <si>
    <t>`</t>
  </si>
  <si>
    <t>Table 7: Accumulated since 1865</t>
  </si>
  <si>
    <t>p.153B</t>
  </si>
  <si>
    <t>Chile</t>
  </si>
  <si>
    <t>P. 153C</t>
  </si>
  <si>
    <t>El Salvador</t>
  </si>
  <si>
    <t>Guatemala</t>
  </si>
  <si>
    <t>Page 153C</t>
  </si>
  <si>
    <t>Table 153D</t>
  </si>
  <si>
    <t>Page 153D</t>
  </si>
  <si>
    <t>Page 153E</t>
  </si>
  <si>
    <t>Page 153F</t>
  </si>
  <si>
    <t>Page 153G</t>
  </si>
  <si>
    <t>Page 153H</t>
  </si>
  <si>
    <t>Page 153i</t>
  </si>
  <si>
    <t>Page 63A&amp;B</t>
  </si>
  <si>
    <t>Table 13</t>
  </si>
  <si>
    <t>My calc</t>
  </si>
  <si>
    <t>Table 20</t>
  </si>
  <si>
    <t>1865, 75, 85, 95, 1905, 13</t>
  </si>
  <si>
    <t>Table 10</t>
  </si>
  <si>
    <t>I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</si>
  <si>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</si>
  <si>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</si>
  <si>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</si>
  <si>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</si>
  <si>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</si>
  <si>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</si>
  <si>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</si>
  <si>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</si>
  <si>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</si>
  <si>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</si>
  <si>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</si>
  <si>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</si>
  <si>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</si>
  <si>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</si>
  <si>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</si>
  <si>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</si>
  <si>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</si>
  <si>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</si>
  <si>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</si>
  <si>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</si>
  <si>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</si>
  <si>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</si>
  <si>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</si>
  <si>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</si>
  <si>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</si>
  <si>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</si>
  <si>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</si>
  <si>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</si>
  <si>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</si>
  <si>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</si>
  <si>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</si>
  <si>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</si>
  <si>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</si>
  <si>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</si>
  <si>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</si>
  <si>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</si>
  <si>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</si>
  <si>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</si>
  <si>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</si>
  <si>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</si>
  <si>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</si>
  <si>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</si>
  <si>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</si>
  <si>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</si>
  <si>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</si>
  <si>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</si>
  <si>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</si>
  <si>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</si>
  <si>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</si>
  <si>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</si>
  <si>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</si>
  <si>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</si>
  <si>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</si>
  <si>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</si>
  <si>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</si>
  <si>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</si>
  <si>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</si>
  <si>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</si>
  <si>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</si>
  <si>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</si>
  <si>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</si>
  <si>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</si>
  <si>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</si>
  <si>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</si>
  <si>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</si>
  <si>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</si>
  <si>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</si>
  <si>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</si>
  <si>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</si>
  <si>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</si>
  <si>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</si>
  <si>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</si>
  <si>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</si>
  <si>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</si>
  <si>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</si>
  <si>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</si>
  <si>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</si>
  <si>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</si>
  <si>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</si>
  <si>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</si>
  <si>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</si>
  <si>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</si>
  <si>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</si>
  <si>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</si>
  <si>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</si>
  <si>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</si>
  <si>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</si>
  <si>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</si>
  <si>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</si>
  <si>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</si>
  <si>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</si>
  <si>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</si>
  <si>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</si>
  <si>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</si>
  <si>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</si>
  <si>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</si>
  <si>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</si>
  <si>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</si>
  <si>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</si>
  <si>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r>
      <t xml:space="preserve">Woodruff, W. (1967) </t>
    </r>
    <r>
      <rPr>
        <i/>
        <sz val="10"/>
        <rFont val="Times New Roman"/>
        <family val="1"/>
      </rPr>
      <t>Impact of Western Man: A Study of Europe's Role in the World Economy 1750-1960</t>
    </r>
  </si>
  <si>
    <r>
      <t xml:space="preserve">UN-ECLA(1965) </t>
    </r>
    <r>
      <rPr>
        <i/>
        <sz val="10"/>
        <rFont val="Times New Roman"/>
        <family val="1"/>
      </rPr>
      <t>External Financing in Latin America</t>
    </r>
  </si>
  <si>
    <r>
      <t xml:space="preserve">Lewis, Cleona (1948) </t>
    </r>
    <r>
      <rPr>
        <i/>
        <sz val="10"/>
        <rFont val="Times New Roman"/>
        <family val="1"/>
      </rPr>
      <t>The United States and Foreign Investment Problems</t>
    </r>
  </si>
  <si>
    <r>
      <t xml:space="preserve">OECD (1973) </t>
    </r>
    <r>
      <rPr>
        <i/>
        <sz val="10"/>
        <rFont val="Times New Roman"/>
        <family val="1"/>
      </rPr>
      <t>Development Co-operation</t>
    </r>
  </si>
  <si>
    <r>
      <t xml:space="preserve">UN-ECLA(1965) </t>
    </r>
    <r>
      <rPr>
        <i/>
        <sz val="10"/>
        <rFont val="Times New Roman"/>
        <family val="1"/>
      </rPr>
      <t>External Financing in Latin America</t>
    </r>
    <r>
      <rPr>
        <sz val="10"/>
        <rFont val="Times New Roman"/>
        <family val="1"/>
      </rPr>
      <t xml:space="preserve"> </t>
    </r>
  </si>
  <si>
    <r>
      <t xml:space="preserve">Lewis, Cleona (1948) </t>
    </r>
    <r>
      <rPr>
        <i/>
        <sz val="10"/>
        <rFont val="Times New Roman"/>
        <family val="1"/>
      </rPr>
      <t>The United States and Foreign Investment Problems</t>
    </r>
    <r>
      <rPr>
        <sz val="10"/>
        <rFont val="Times New Roman"/>
        <family val="1"/>
      </rPr>
      <t xml:space="preserve">, </t>
    </r>
  </si>
  <si>
    <r>
      <t xml:space="preserve">Rippy, J.F. (1948) “French Investments in Latin America,” </t>
    </r>
    <r>
      <rPr>
        <i/>
        <sz val="10"/>
        <rFont val="Times New Roman"/>
        <family val="1"/>
      </rPr>
      <t>Inter-American Economic Affairs</t>
    </r>
    <r>
      <rPr>
        <sz val="10"/>
        <rFont val="Times New Roman"/>
        <family val="1"/>
      </rPr>
      <t xml:space="preserve"> 52-71</t>
    </r>
  </si>
  <si>
    <r>
      <t xml:space="preserve">Feis, Herbert (1930) </t>
    </r>
    <r>
      <rPr>
        <i/>
        <sz val="10"/>
        <rFont val="Times New Roman"/>
        <family val="1"/>
      </rPr>
      <t>Europe: The World’s Banker: 1870-1914</t>
    </r>
  </si>
  <si>
    <r>
      <t xml:space="preserve">Stone, I (1999) </t>
    </r>
    <r>
      <rPr>
        <i/>
        <sz val="10"/>
        <rFont val="Times New Roman"/>
        <family val="1"/>
      </rPr>
      <t>The Global Export of Capital from Great Britain, 1865-1914 [:] A Statistical Survey</t>
    </r>
    <r>
      <rPr>
        <sz val="10"/>
        <rFont val="Times New Roman"/>
        <family val="1"/>
      </rPr>
      <t xml:space="preserve">, </t>
    </r>
  </si>
  <si>
    <r>
      <t xml:space="preserve">Winkler, Max (1928) </t>
    </r>
    <r>
      <rPr>
        <i/>
        <sz val="10"/>
        <rFont val="Times New Roman"/>
        <family val="1"/>
      </rPr>
      <t xml:space="preserve">Investments of United States Capital in Latin America </t>
    </r>
  </si>
  <si>
    <r>
      <t xml:space="preserve">Stone, I. (1987) </t>
    </r>
    <r>
      <rPr>
        <i/>
        <sz val="10"/>
        <rFont val="Times New Roman"/>
        <family val="1"/>
      </rPr>
      <t>The Composition and Distribution of British Investment in Latin America, 1865 to 1913</t>
    </r>
    <r>
      <rPr>
        <sz val="10"/>
        <rFont val="Times New Roman"/>
        <family val="1"/>
      </rPr>
      <t xml:space="preserve"> </t>
    </r>
  </si>
  <si>
    <r>
      <t xml:space="preserve">Rippy, J.F (1959) </t>
    </r>
    <r>
      <rPr>
        <i/>
        <sz val="10"/>
        <rFont val="Times New Roman"/>
        <family val="1"/>
      </rPr>
      <t>British Investments in Latin America, 1822-1949</t>
    </r>
  </si>
  <si>
    <r>
      <t xml:space="preserve">Kindersley, Robert (1932) “British foreign investments in 1930,” </t>
    </r>
    <r>
      <rPr>
        <i/>
        <sz val="10"/>
        <rFont val="Times New Roman"/>
        <family val="1"/>
      </rPr>
      <t>Economic Journal</t>
    </r>
    <r>
      <rPr>
        <sz val="10"/>
        <rFont val="Times New Roman"/>
        <family val="1"/>
      </rPr>
      <t xml:space="preserve"> XLII #166 </t>
    </r>
  </si>
  <si>
    <r>
      <t xml:space="preserve">Bank of England (1950) </t>
    </r>
    <r>
      <rPr>
        <i/>
        <sz val="10"/>
        <rFont val="Times New Roman"/>
        <family val="1"/>
      </rPr>
      <t>United Kingdom overseas investments, 1938 to 1948</t>
    </r>
  </si>
  <si>
    <r>
      <t xml:space="preserve">Dickens, P.D. (1931) "A New Estimate of American Investments Abroad," United States Department of Commerce </t>
    </r>
    <r>
      <rPr>
        <i/>
        <sz val="10"/>
        <rFont val="Times New Roman"/>
        <family val="1"/>
      </rPr>
      <t>Trade Information Bulletin</t>
    </r>
    <r>
      <rPr>
        <sz val="10"/>
        <rFont val="Times New Roman"/>
        <family val="1"/>
      </rPr>
      <t xml:space="preserve"> No. 767. and United States Treasury Department. Office of the Secretary (1947) </t>
    </r>
    <r>
      <rPr>
        <i/>
        <sz val="10"/>
        <rFont val="Times New Roman"/>
        <family val="1"/>
      </rPr>
      <t>Census of American-owned Assets in Foreign Countries</t>
    </r>
    <r>
      <rPr>
        <sz val="10"/>
        <rFont val="Times New Roman"/>
        <family val="1"/>
      </rPr>
      <t xml:space="preserve"> </t>
    </r>
  </si>
  <si>
    <r>
      <t xml:space="preserve">Lewis, Cleona (1938) </t>
    </r>
    <r>
      <rPr>
        <i/>
        <sz val="10"/>
        <rFont val="Times New Roman"/>
        <family val="1"/>
      </rPr>
      <t>America's Stake in International Investments</t>
    </r>
    <r>
      <rPr>
        <sz val="10"/>
        <rFont val="Times New Roman"/>
        <family val="1"/>
      </rPr>
      <t xml:space="preserve"> </t>
    </r>
  </si>
  <si>
    <r>
      <t xml:space="preserve">Organisation for Economic Co-operation and Development (1973) </t>
    </r>
    <r>
      <rPr>
        <i/>
        <sz val="10"/>
        <rFont val="Times New Roman"/>
        <family val="1"/>
      </rPr>
      <t>Development Co-operation</t>
    </r>
  </si>
  <si>
    <r>
      <t xml:space="preserve">UN-ECLA (1965) </t>
    </r>
    <r>
      <rPr>
        <i/>
        <sz val="10"/>
        <rFont val="Times New Roman"/>
        <family val="1"/>
      </rPr>
      <t>External Financing in Latin America</t>
    </r>
  </si>
  <si>
    <r>
      <t xml:space="preserve">Stone, I (1999) </t>
    </r>
    <r>
      <rPr>
        <i/>
        <sz val="10"/>
        <rFont val="Times New Roman"/>
        <family val="1"/>
      </rPr>
      <t>The Global Export of Capital from Great Britain, 1865-1914 [:] A Statistical Survey</t>
    </r>
  </si>
  <si>
    <r>
      <t xml:space="preserve">Rippy, J.F (1959) </t>
    </r>
    <r>
      <rPr>
        <i/>
        <sz val="10"/>
        <rFont val="Times New Roman"/>
        <family val="1"/>
      </rPr>
      <t>British Investments in Latin America, 1822-1949</t>
    </r>
    <r>
      <rPr>
        <sz val="10"/>
        <rFont val="Times New Roman"/>
        <family val="1"/>
      </rPr>
      <t xml:space="preserve"> and “British Investments in Latin America, 1939” in </t>
    </r>
    <r>
      <rPr>
        <i/>
        <sz val="10"/>
        <rFont val="Times New Roman"/>
        <family val="1"/>
      </rPr>
      <t>Journal of Political Economy</t>
    </r>
    <r>
      <rPr>
        <sz val="10"/>
        <rFont val="Times New Roman"/>
        <family val="1"/>
      </rPr>
      <t xml:space="preserve"> 56 #1, (1948)</t>
    </r>
  </si>
  <si>
    <r>
      <t xml:space="preserve">Stone, I. (1987) </t>
    </r>
    <r>
      <rPr>
        <i/>
        <sz val="10"/>
        <rFont val="Times New Roman"/>
        <family val="1"/>
      </rPr>
      <t>The Composition and Distribution of British Investment in Latin America, 1865 to 1913</t>
    </r>
  </si>
  <si>
    <r>
      <t xml:space="preserve">Dickens, P.D. (1931) "A New Estimate of American Investments Abroad," United States Department of Commerce </t>
    </r>
    <r>
      <rPr>
        <i/>
        <sz val="10"/>
        <rFont val="Times New Roman"/>
        <family val="1"/>
      </rPr>
      <t>Trade Information Bulletin</t>
    </r>
    <r>
      <rPr>
        <sz val="10"/>
        <rFont val="Times New Roman"/>
        <family val="1"/>
      </rPr>
      <t xml:space="preserve"> No. 767 </t>
    </r>
  </si>
  <si>
    <r>
      <t xml:space="preserve">UN-ECLA(1965) </t>
    </r>
    <r>
      <rPr>
        <i/>
        <sz val="10"/>
        <rFont val="Times New Roman"/>
        <family val="1"/>
      </rPr>
      <t>External Financing in Latin America</t>
    </r>
    <r>
      <rPr>
        <sz val="10"/>
        <rFont val="Times New Roman"/>
        <family val="1"/>
      </rPr>
      <t xml:space="preserve">, </t>
    </r>
  </si>
  <si>
    <r>
      <t xml:space="preserve">Downloaded from UNCTAD database on foreign investment, April, 2004. (Essentially the same data as in the </t>
    </r>
    <r>
      <rPr>
        <i/>
        <sz val="10"/>
        <rFont val="Times New Roman"/>
        <family val="1"/>
      </rPr>
      <t>World Investment Report</t>
    </r>
    <r>
      <rPr>
        <sz val="10"/>
        <rFont val="Times New Roman"/>
        <family val="1"/>
      </rPr>
      <t>)</t>
    </r>
  </si>
  <si>
    <r>
      <t xml:space="preserve">UN-ECLA(1965) </t>
    </r>
    <r>
      <rPr>
        <i/>
        <sz val="10"/>
        <rFont val="Times New Roman"/>
        <family val="1"/>
      </rPr>
      <t>External Financing in Latin America</t>
    </r>
    <r>
      <rPr>
        <sz val="10"/>
        <rFont val="Times New Roman"/>
        <family val="1"/>
      </rPr>
      <t>,</t>
    </r>
  </si>
  <si>
    <r>
      <t xml:space="preserve">Lewis, Cleona (1948) </t>
    </r>
    <r>
      <rPr>
        <i/>
        <sz val="10"/>
        <rFont val="Times New Roman"/>
        <family val="1"/>
      </rPr>
      <t>The United States and Foreign Investment Problem,</t>
    </r>
    <r>
      <rPr>
        <sz val="10"/>
        <rFont val="Times New Roman"/>
        <family val="1"/>
      </rPr>
      <t xml:space="preserve"> </t>
    </r>
  </si>
  <si>
    <r>
      <t xml:space="preserve">OECD (1972) </t>
    </r>
    <r>
      <rPr>
        <i/>
        <sz val="10"/>
        <rFont val="Times New Roman"/>
        <family val="1"/>
      </rPr>
      <t>Stock of Private Direct Investments by D.A.C. Countries in Developing Countries: End 1967</t>
    </r>
  </si>
  <si>
    <r>
      <t>UN-ECLA (1965</t>
    </r>
    <r>
      <rPr>
        <i/>
        <sz val="10"/>
        <rFont val="Times New Roman"/>
        <family val="1"/>
      </rPr>
      <t>) External Financing in Latin America</t>
    </r>
    <r>
      <rPr>
        <sz val="10"/>
        <rFont val="Times New Roman"/>
        <family val="1"/>
      </rPr>
      <t xml:space="preserve"> </t>
    </r>
  </si>
  <si>
    <r>
      <t xml:space="preserve">Dickens, P.D. (1931) "A New Estimate of American Investments Abroad," United States Department of Commerce </t>
    </r>
    <r>
      <rPr>
        <i/>
        <sz val="10"/>
        <rFont val="Times New Roman"/>
        <family val="1"/>
      </rPr>
      <t>Trade Information Bulletin</t>
    </r>
    <r>
      <rPr>
        <sz val="10"/>
        <rFont val="Times New Roman"/>
        <family val="1"/>
      </rPr>
      <t xml:space="preserve"> No. 767, U.S. Department of Commerce (1938), “American direct investments in foreign countries—1936,” and United States Treasury Department. Office of the Secretary (1947) </t>
    </r>
    <r>
      <rPr>
        <i/>
        <sz val="10"/>
        <rFont val="Times New Roman"/>
        <family val="1"/>
      </rPr>
      <t>Census of American-owned Assets in Foreign Countries</t>
    </r>
  </si>
  <si>
    <r>
      <t xml:space="preserve">United States Department of Commerce (1942), </t>
    </r>
    <r>
      <rPr>
        <i/>
        <sz val="10"/>
        <rFont val="Times New Roman"/>
        <family val="1"/>
      </rPr>
      <t>American direct investments in foreign countries--1940</t>
    </r>
  </si>
  <si>
    <r>
      <t xml:space="preserve">United States Department of Commerce (1960) </t>
    </r>
    <r>
      <rPr>
        <i/>
        <sz val="10"/>
        <rFont val="Times New Roman"/>
        <family val="1"/>
      </rPr>
      <t>U.S. Business Investments in Foreign Countries</t>
    </r>
  </si>
  <si>
    <r>
      <t xml:space="preserve">United States Department of Commerce  (1975) </t>
    </r>
    <r>
      <rPr>
        <i/>
        <sz val="10"/>
        <rFont val="Times New Roman"/>
        <family val="1"/>
      </rPr>
      <t>U.S. Direct Investment Abroad, 1966: Final Data</t>
    </r>
  </si>
  <si>
    <r>
      <t xml:space="preserve">OECD (1972) </t>
    </r>
    <r>
      <rPr>
        <i/>
        <sz val="10"/>
        <rFont val="Times New Roman"/>
        <family val="1"/>
      </rPr>
      <t>Stock of Private Direct Investments by D.A.C. Countries in Developing Countries: End 1967</t>
    </r>
    <r>
      <rPr>
        <sz val="10"/>
        <rFont val="Times New Roman"/>
        <family val="1"/>
      </rPr>
      <t xml:space="preserve"> </t>
    </r>
  </si>
  <si>
    <r>
      <t>Rippy, J.F (1959</t>
    </r>
    <r>
      <rPr>
        <i/>
        <sz val="10"/>
        <rFont val="Times New Roman"/>
        <family val="1"/>
      </rPr>
      <t>) British Investments in Latin America, 1822-1949</t>
    </r>
    <r>
      <rPr>
        <sz val="10"/>
        <rFont val="Times New Roman"/>
        <family val="1"/>
      </rPr>
      <t xml:space="preserve"> and “British Investments in Latin America, 1939” in </t>
    </r>
    <r>
      <rPr>
        <i/>
        <sz val="10"/>
        <rFont val="Times New Roman"/>
        <family val="1"/>
      </rPr>
      <t>Journal of Political Economy</t>
    </r>
    <r>
      <rPr>
        <sz val="10"/>
        <rFont val="Times New Roman"/>
        <family val="1"/>
      </rPr>
      <t xml:space="preserve"> 56 #1, (1948)</t>
    </r>
  </si>
  <si>
    <r>
      <t xml:space="preserve">Lewis, Cleona (1938) </t>
    </r>
    <r>
      <rPr>
        <i/>
        <sz val="10"/>
        <rFont val="Times New Roman"/>
        <family val="1"/>
      </rPr>
      <t xml:space="preserve">America's Stake in International Investments </t>
    </r>
  </si>
  <si>
    <r>
      <t>Rippy, J.F. (1948) “French Investments in Latin America</t>
    </r>
    <r>
      <rPr>
        <i/>
        <sz val="10"/>
        <rFont val="Times New Roman"/>
        <family val="1"/>
      </rPr>
      <t>,” Inter-American Economic Affairs</t>
    </r>
    <r>
      <rPr>
        <sz val="10"/>
        <rFont val="Times New Roman"/>
        <family val="1"/>
      </rPr>
      <t xml:space="preserve"> 52-71</t>
    </r>
  </si>
  <si>
    <r>
      <t>Rippy, J.F (1959)</t>
    </r>
    <r>
      <rPr>
        <i/>
        <sz val="10"/>
        <rFont val="Times New Roman"/>
        <family val="1"/>
      </rPr>
      <t xml:space="preserve"> British Investments in Latin America, 1822-1949</t>
    </r>
    <r>
      <rPr>
        <sz val="10"/>
        <rFont val="Times New Roman"/>
        <family val="1"/>
      </rPr>
      <t xml:space="preserve"> and “British Investments in Latin America, 1939” in </t>
    </r>
    <r>
      <rPr>
        <i/>
        <sz val="10"/>
        <rFont val="Times New Roman"/>
        <family val="1"/>
      </rPr>
      <t>Journal of Political Economy</t>
    </r>
    <r>
      <rPr>
        <sz val="10"/>
        <rFont val="Times New Roman"/>
        <family val="1"/>
      </rPr>
      <t xml:space="preserve"> 56 #1, (1948)</t>
    </r>
  </si>
  <si>
    <r>
      <t>UN-ECLA (1965</t>
    </r>
    <r>
      <rPr>
        <i/>
        <sz val="10"/>
        <rFont val="Times New Roman"/>
        <family val="1"/>
      </rPr>
      <t>) External Financing in Latin America</t>
    </r>
  </si>
  <si>
    <t>Page 655</t>
  </si>
  <si>
    <t>+ECLA65 Table 13</t>
  </si>
  <si>
    <t>none listed</t>
  </si>
  <si>
    <t>none mentioned</t>
  </si>
  <si>
    <t>not included</t>
  </si>
  <si>
    <t>1900, 14, 38, 57</t>
  </si>
  <si>
    <t>1938,60</t>
  </si>
  <si>
    <t>1900, 14, 38,57</t>
  </si>
  <si>
    <t>1938, 60</t>
  </si>
  <si>
    <t>1914, 38, 60</t>
  </si>
  <si>
    <t>Not listed</t>
  </si>
  <si>
    <t>All Securities, nominal capital</t>
  </si>
  <si>
    <t>All securities: nominal capital</t>
  </si>
  <si>
    <t>All securities, nominal capital</t>
  </si>
  <si>
    <t xml:space="preserve"> Government and Municipal Loans</t>
  </si>
  <si>
    <t>Government and Municipal Loans</t>
  </si>
  <si>
    <t>Total Securities</t>
  </si>
  <si>
    <t>U.K. Registered Companies</t>
  </si>
  <si>
    <t>Share capital</t>
  </si>
  <si>
    <t>Loans</t>
  </si>
  <si>
    <t>Bank of England</t>
  </si>
  <si>
    <t>not listed</t>
  </si>
  <si>
    <t>Companies Registered Abroad</t>
  </si>
  <si>
    <t>Loan Capital</t>
  </si>
  <si>
    <t>Total</t>
  </si>
  <si>
    <t>Companies Registered in U.K., and Abroad</t>
  </si>
  <si>
    <t xml:space="preserve"> Government Loans</t>
  </si>
  <si>
    <t>All securities</t>
  </si>
  <si>
    <t>Summing data for All Securities</t>
  </si>
  <si>
    <t>Summing Government and Municipal Loans</t>
  </si>
  <si>
    <t>1930, 43</t>
  </si>
  <si>
    <t xml:space="preserve">1930, 43 </t>
  </si>
  <si>
    <t>Portfolio</t>
  </si>
  <si>
    <r>
      <t xml:space="preserve">Dickens, P.D. (1931) "A New Estimate of American Investments Abroad," United States Department of Commerce </t>
    </r>
    <r>
      <rPr>
        <i/>
        <sz val="8"/>
        <rFont val="Times New Roman"/>
        <family val="1"/>
      </rPr>
      <t>Trade Information Bulletin</t>
    </r>
    <r>
      <rPr>
        <sz val="8"/>
        <rFont val="Times New Roman"/>
        <family val="1"/>
      </rPr>
      <t xml:space="preserve"> No. 767. and United States Treasury Department. Office of the Secretary (1947) </t>
    </r>
    <r>
      <rPr>
        <i/>
        <sz val="8"/>
        <rFont val="Times New Roman"/>
        <family val="1"/>
      </rPr>
      <t>Census of American-owned Assets in Foreign</t>
    </r>
  </si>
  <si>
    <r>
      <t xml:space="preserve">Dickens, P.D. (1931) "A New Estimate of American Investments Abroad," United States Department of Commerce </t>
    </r>
    <r>
      <rPr>
        <i/>
        <sz val="8"/>
        <rFont val="Times New Roman"/>
        <family val="1"/>
      </rPr>
      <t>Trade Information Bulletin</t>
    </r>
    <r>
      <rPr>
        <sz val="8"/>
        <rFont val="Times New Roman"/>
        <family val="1"/>
      </rPr>
      <t xml:space="preserve"> No. 767, U.S. Department of Commerce (1938), “American direct investments in foreign countries—1936,” and United States T</t>
    </r>
  </si>
  <si>
    <t>Haiti</t>
  </si>
  <si>
    <t>Not included</t>
  </si>
  <si>
    <t>Summing the Debt data for 1971 and the FDI data for 1971</t>
  </si>
  <si>
    <t>Debt Outstanding</t>
  </si>
  <si>
    <t>Total Debt Outstanding</t>
  </si>
  <si>
    <t>OECD 1973 (calc.)</t>
  </si>
  <si>
    <t>FIN ACCT TOTAL ASSETS: EPS</t>
  </si>
  <si>
    <t>Assets-reserves</t>
  </si>
  <si>
    <t>FIN ACCT TOTAL LIAB: EPS</t>
  </si>
  <si>
    <t>DIRECT INV IN REP ECONOMY: EPS</t>
  </si>
  <si>
    <t>PORTFOLIO INVESTMENT LIAB: EPS</t>
  </si>
  <si>
    <t>ECUADOR</t>
  </si>
  <si>
    <t>Most countries</t>
  </si>
  <si>
    <t>Table A-3</t>
  </si>
  <si>
    <t>Not included in A-3</t>
  </si>
  <si>
    <t>Not included in A-#</t>
  </si>
  <si>
    <t>Not included in Table A-3</t>
  </si>
  <si>
    <t>Total LAC</t>
  </si>
  <si>
    <t>Davis&amp;Gallman</t>
  </si>
  <si>
    <t>Government</t>
  </si>
  <si>
    <t>Capital Called on London,1865-1914</t>
  </si>
  <si>
    <t>Transport</t>
  </si>
  <si>
    <t>Private</t>
  </si>
  <si>
    <t>Non-transport</t>
  </si>
  <si>
    <t>1971, 77</t>
  </si>
  <si>
    <t>1971,77</t>
  </si>
  <si>
    <t>1967, 1971,77</t>
  </si>
  <si>
    <t>1967, 1971, 77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</si>
</sst>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L"/>
    <numFmt numFmtId="169" formatCode="[$£-809]#,##0"/>
    <numFmt numFmtId="170" formatCode="[$£-809]#,##0.00"/>
    <numFmt numFmtId="171" formatCode="[$£-809]#,##0.0"/>
    <numFmt numFmtId="172" formatCode="[$FRF]\ #,##0"/>
    <numFmt numFmtId="173" formatCode="[$$-409]#,##0"/>
    <numFmt numFmtId="174" formatCode="&quot;$&quot;#,##0"/>
    <numFmt numFmtId="175" formatCode="[$R-1C09]\ #,##0"/>
    <numFmt numFmtId="176" formatCode="_(* #,##0.0_);_(* \(#,##0.0\);_(* &quot;-&quot;??_);_(@_)"/>
    <numFmt numFmtId="177" formatCode="_(* #,##0_);_(* \(#,##0\);_(* &quot;-&quot;??_);_(@_)"/>
    <numFmt numFmtId="178" formatCode="0.0"/>
  </numFmts>
  <fonts count="14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1" fillId="0" borderId="7" xfId="0" applyFont="1" applyBorder="1" applyAlignment="1" quotePrefix="1">
      <alignment vertical="top"/>
    </xf>
    <xf numFmtId="0" fontId="9" fillId="0" borderId="7" xfId="0" applyFont="1" applyBorder="1" applyAlignment="1" quotePrefix="1">
      <alignment vertical="top"/>
    </xf>
    <xf numFmtId="0" fontId="1" fillId="0" borderId="14" xfId="0" applyFont="1" applyFill="1" applyBorder="1" applyAlignment="1">
      <alignment vertical="top"/>
    </xf>
    <xf numFmtId="169" fontId="1" fillId="0" borderId="5" xfId="0" applyNumberFormat="1" applyFont="1" applyBorder="1" applyAlignment="1">
      <alignment vertical="top"/>
    </xf>
    <xf numFmtId="169" fontId="1" fillId="0" borderId="7" xfId="0" applyNumberFormat="1" applyFont="1" applyBorder="1" applyAlignment="1">
      <alignment vertical="top"/>
    </xf>
    <xf numFmtId="169" fontId="1" fillId="0" borderId="11" xfId="0" applyNumberFormat="1" applyFont="1" applyBorder="1" applyAlignment="1">
      <alignment vertical="top"/>
    </xf>
    <xf numFmtId="169" fontId="0" fillId="0" borderId="0" xfId="0" applyNumberFormat="1" applyAlignment="1">
      <alignment/>
    </xf>
    <xf numFmtId="172" fontId="3" fillId="0" borderId="2" xfId="0" applyNumberFormat="1" applyFont="1" applyBorder="1" applyAlignment="1">
      <alignment vertical="top"/>
    </xf>
    <xf numFmtId="172" fontId="1" fillId="0" borderId="5" xfId="0" applyNumberFormat="1" applyFont="1" applyBorder="1" applyAlignment="1">
      <alignment vertical="top"/>
    </xf>
    <xf numFmtId="172" fontId="1" fillId="0" borderId="7" xfId="0" applyNumberFormat="1" applyFont="1" applyBorder="1" applyAlignment="1">
      <alignment vertical="top"/>
    </xf>
    <xf numFmtId="172" fontId="1" fillId="0" borderId="11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1" fontId="1" fillId="0" borderId="1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1" fontId="1" fillId="0" borderId="4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 vertical="top"/>
    </xf>
    <xf numFmtId="1" fontId="1" fillId="0" borderId="8" xfId="0" applyNumberFormat="1" applyFont="1" applyBorder="1" applyAlignment="1">
      <alignment vertical="top"/>
    </xf>
    <xf numFmtId="1" fontId="1" fillId="0" borderId="9" xfId="0" applyNumberFormat="1" applyFont="1" applyBorder="1" applyAlignment="1">
      <alignment vertical="top"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vertical="top"/>
    </xf>
    <xf numFmtId="1" fontId="1" fillId="0" borderId="3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1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horizontal="center" vertical="top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left" vertical="top"/>
    </xf>
    <xf numFmtId="3" fontId="1" fillId="0" borderId="6" xfId="0" applyNumberFormat="1" applyFont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1" fillId="0" borderId="7" xfId="0" applyNumberFormat="1" applyFont="1" applyBorder="1" applyAlignment="1" quotePrefix="1">
      <alignment vertical="top"/>
    </xf>
    <xf numFmtId="3" fontId="1" fillId="0" borderId="11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175" fontId="0" fillId="0" borderId="0" xfId="0" applyNumberFormat="1" applyAlignment="1">
      <alignment/>
    </xf>
    <xf numFmtId="175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vertical="top"/>
    </xf>
    <xf numFmtId="3" fontId="6" fillId="0" borderId="0" xfId="0" applyNumberFormat="1" applyFont="1" applyAlignment="1">
      <alignment/>
    </xf>
    <xf numFmtId="0" fontId="1" fillId="0" borderId="1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1" fillId="0" borderId="14" xfId="0" applyNumberFormat="1" applyFont="1" applyFill="1" applyBorder="1" applyAlignment="1">
      <alignment vertical="top"/>
    </xf>
    <xf numFmtId="1" fontId="1" fillId="0" borderId="1" xfId="0" applyNumberFormat="1" applyFont="1" applyBorder="1" applyAlignment="1">
      <alignment vertical="top" wrapText="1"/>
    </xf>
    <xf numFmtId="3" fontId="1" fillId="0" borderId="15" xfId="0" applyNumberFormat="1" applyFont="1" applyFill="1" applyBorder="1" applyAlignment="1">
      <alignment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1" fontId="9" fillId="0" borderId="3" xfId="0" applyNumberFormat="1" applyFont="1" applyFill="1" applyBorder="1" applyAlignment="1">
      <alignment vertical="top"/>
    </xf>
    <xf numFmtId="3" fontId="9" fillId="0" borderId="14" xfId="0" applyNumberFormat="1" applyFont="1" applyFill="1" applyBorder="1" applyAlignment="1">
      <alignment vertical="top"/>
    </xf>
    <xf numFmtId="1" fontId="9" fillId="0" borderId="0" xfId="0" applyNumberFormat="1" applyFont="1" applyFill="1" applyBorder="1" applyAlignment="1">
      <alignment vertical="top"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15" applyNumberFormat="1" applyFont="1" applyAlignment="1" applyProtection="1">
      <alignment horizontal="right"/>
      <protection/>
    </xf>
    <xf numFmtId="1" fontId="0" fillId="0" borderId="0" xfId="15" applyNumberFormat="1" applyFont="1" applyAlignment="1" applyProtection="1">
      <alignment horizontal="right"/>
      <protection/>
    </xf>
    <xf numFmtId="3" fontId="0" fillId="0" borderId="0" xfId="15" applyNumberFormat="1" applyFont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3" fontId="3" fillId="0" borderId="16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3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37" fontId="0" fillId="0" borderId="0" xfId="15" applyNumberFormat="1" applyFont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2"/>
  <sheetViews>
    <sheetView tabSelected="1" workbookViewId="0" topLeftCell="A1">
      <pane xSplit="1" ySplit="6" topLeftCell="AE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106" sqref="AE106"/>
    </sheetView>
  </sheetViews>
  <sheetFormatPr defaultColWidth="9.140625" defaultRowHeight="12.75"/>
  <cols>
    <col min="1" max="1" width="5.7109375" style="48" customWidth="1"/>
    <col min="2" max="15" width="9.140625" style="63" customWidth="1"/>
    <col min="16" max="16" width="9.7109375" style="46" bestFit="1" customWidth="1"/>
    <col min="17" max="24" width="9.140625" style="63" customWidth="1"/>
    <col min="25" max="27" width="9.140625" style="41" customWidth="1"/>
    <col min="28" max="28" width="9.140625" style="63" customWidth="1"/>
    <col min="29" max="29" width="9.140625" style="41" customWidth="1"/>
    <col min="30" max="30" width="8.57421875" style="63" customWidth="1"/>
    <col min="31" max="31" width="9.140625" style="63" customWidth="1"/>
    <col min="32" max="32" width="7.421875" style="63" customWidth="1"/>
    <col min="33" max="43" width="9.140625" style="63" customWidth="1"/>
    <col min="44" max="44" width="9.140625" style="46" customWidth="1"/>
    <col min="45" max="45" width="9.140625" style="63" customWidth="1"/>
    <col min="46" max="46" width="9.140625" style="41" customWidth="1"/>
    <col min="47" max="47" width="9.140625" style="63" customWidth="1"/>
    <col min="48" max="49" width="9.140625" style="41" customWidth="1"/>
    <col min="50" max="50" width="9.140625" style="63" customWidth="1"/>
    <col min="51" max="51" width="9.140625" style="41" customWidth="1"/>
    <col min="52" max="54" width="9.140625" style="63" customWidth="1"/>
    <col min="55" max="55" width="8.7109375" style="63" customWidth="1"/>
    <col min="56" max="61" width="9.140625" style="63" customWidth="1"/>
    <col min="62" max="62" width="11.140625" style="46" customWidth="1"/>
    <col min="63" max="63" width="9.140625" style="63" customWidth="1"/>
    <col min="64" max="64" width="9.140625" style="41" customWidth="1"/>
    <col min="65" max="65" width="9.140625" style="63" customWidth="1"/>
    <col min="66" max="66" width="9.140625" style="41" customWidth="1"/>
    <col min="67" max="67" width="10.00390625" style="41" customWidth="1"/>
    <col min="68" max="68" width="9.140625" style="63" customWidth="1"/>
    <col min="69" max="69" width="9.140625" style="41" customWidth="1"/>
    <col min="70" max="80" width="9.140625" style="63" customWidth="1"/>
    <col min="81" max="81" width="9.140625" style="46" customWidth="1"/>
    <col min="82" max="84" width="9.140625" style="41" customWidth="1"/>
    <col min="85" max="88" width="9.140625" style="63" customWidth="1"/>
    <col min="89" max="89" width="9.140625" style="46" customWidth="1"/>
    <col min="90" max="92" width="9.140625" style="41" customWidth="1"/>
    <col min="93" max="16384" width="9.140625" style="63" customWidth="1"/>
  </cols>
  <sheetData>
    <row r="1" spans="1:99" ht="13.5" thickBot="1">
      <c r="A1" s="47" t="s">
        <v>199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42" t="s">
        <v>170</v>
      </c>
      <c r="AS1" s="61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42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42" t="s">
        <v>186</v>
      </c>
      <c r="CL1" s="109" t="s">
        <v>188</v>
      </c>
      <c r="CM1" s="111"/>
      <c r="CN1" s="111"/>
      <c r="CO1" s="110"/>
      <c r="CP1" s="109" t="s">
        <v>190</v>
      </c>
      <c r="CQ1" s="110"/>
      <c r="CU1" s="146"/>
    </row>
    <row r="2" spans="1:99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43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38" t="s">
        <v>44</v>
      </c>
      <c r="Z2" s="38" t="s">
        <v>47</v>
      </c>
      <c r="AA2" s="38" t="s">
        <v>51</v>
      </c>
      <c r="AB2" s="64" t="s">
        <v>53</v>
      </c>
      <c r="AC2" s="38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43" t="s">
        <v>161</v>
      </c>
      <c r="AS2" s="64" t="s">
        <v>36</v>
      </c>
      <c r="AT2" s="38" t="s">
        <v>172</v>
      </c>
      <c r="AU2" s="64" t="s">
        <v>36</v>
      </c>
      <c r="AV2" s="38" t="s">
        <v>47</v>
      </c>
      <c r="AW2" s="38" t="s">
        <v>44</v>
      </c>
      <c r="AX2" s="64" t="s">
        <v>53</v>
      </c>
      <c r="AY2" s="38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43" t="s">
        <v>161</v>
      </c>
      <c r="BK2" s="64" t="s">
        <v>36</v>
      </c>
      <c r="BL2" s="38" t="s">
        <v>178</v>
      </c>
      <c r="BM2" s="64" t="s">
        <v>36</v>
      </c>
      <c r="BN2" s="38" t="s">
        <v>104</v>
      </c>
      <c r="BO2" s="38" t="s">
        <v>107</v>
      </c>
      <c r="BP2" s="64" t="s">
        <v>91</v>
      </c>
      <c r="BQ2" s="38" t="s">
        <v>110</v>
      </c>
      <c r="BR2" s="64" t="s">
        <v>111</v>
      </c>
      <c r="BS2" s="64" t="s">
        <v>154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43" t="s">
        <v>161</v>
      </c>
      <c r="CD2" s="38" t="s">
        <v>178</v>
      </c>
      <c r="CE2" s="38" t="s">
        <v>134</v>
      </c>
      <c r="CF2" s="38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43" t="s">
        <v>187</v>
      </c>
      <c r="CL2" s="38" t="s">
        <v>178</v>
      </c>
      <c r="CM2" s="38" t="s">
        <v>47</v>
      </c>
      <c r="CN2" s="38" t="s">
        <v>44</v>
      </c>
      <c r="CO2" s="64" t="s">
        <v>91</v>
      </c>
      <c r="CP2" s="64" t="s">
        <v>189</v>
      </c>
      <c r="CQ2" s="66" t="s">
        <v>91</v>
      </c>
      <c r="CR2" s="63" t="s">
        <v>427</v>
      </c>
      <c r="CU2" s="146"/>
    </row>
    <row r="3" spans="1:99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44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39" t="s">
        <v>45</v>
      </c>
      <c r="Z3" s="39" t="s">
        <v>48</v>
      </c>
      <c r="AA3" s="39" t="s">
        <v>52</v>
      </c>
      <c r="AB3" s="67" t="s">
        <v>7</v>
      </c>
      <c r="AC3" s="39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44" t="s">
        <v>25</v>
      </c>
      <c r="AS3" s="67" t="s">
        <v>81</v>
      </c>
      <c r="AT3" s="39" t="s">
        <v>79</v>
      </c>
      <c r="AU3" s="67" t="s">
        <v>81</v>
      </c>
      <c r="AV3" s="39" t="s">
        <v>83</v>
      </c>
      <c r="AW3" s="39" t="s">
        <v>85</v>
      </c>
      <c r="AX3" s="67" t="s">
        <v>7</v>
      </c>
      <c r="AY3" s="39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44" t="s">
        <v>100</v>
      </c>
      <c r="BK3" s="67" t="s">
        <v>92</v>
      </c>
      <c r="BL3" s="39" t="s">
        <v>79</v>
      </c>
      <c r="BM3" s="67" t="s">
        <v>103</v>
      </c>
      <c r="BN3" s="39" t="s">
        <v>83</v>
      </c>
      <c r="BO3" s="39" t="s">
        <v>85</v>
      </c>
      <c r="BP3" s="67" t="s">
        <v>109</v>
      </c>
      <c r="BQ3" s="39" t="s">
        <v>55</v>
      </c>
      <c r="BR3" s="67" t="s">
        <v>112</v>
      </c>
      <c r="BS3" s="67" t="s">
        <v>113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44" t="s">
        <v>100</v>
      </c>
      <c r="CD3" s="39" t="s">
        <v>133</v>
      </c>
      <c r="CE3" s="39" t="s">
        <v>135</v>
      </c>
      <c r="CF3" s="39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44" t="s">
        <v>142</v>
      </c>
      <c r="CL3" s="39" t="s">
        <v>79</v>
      </c>
      <c r="CM3" s="39" t="s">
        <v>145</v>
      </c>
      <c r="CN3" s="39" t="s">
        <v>85</v>
      </c>
      <c r="CO3" s="67" t="s">
        <v>7</v>
      </c>
      <c r="CP3" s="67" t="s">
        <v>148</v>
      </c>
      <c r="CQ3" s="68" t="s">
        <v>7</v>
      </c>
      <c r="CR3" s="63" t="s">
        <v>429</v>
      </c>
      <c r="CU3" s="146"/>
    </row>
    <row r="4" spans="1:99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44"/>
      <c r="Q4" s="67" t="s">
        <v>29</v>
      </c>
      <c r="R4" s="67" t="s">
        <v>19</v>
      </c>
      <c r="S4" s="67"/>
      <c r="T4" s="67" t="s">
        <v>33</v>
      </c>
      <c r="U4" s="67" t="s">
        <v>208</v>
      </c>
      <c r="V4" s="67" t="s">
        <v>19</v>
      </c>
      <c r="W4" s="67" t="s">
        <v>39</v>
      </c>
      <c r="X4" s="67" t="s">
        <v>43</v>
      </c>
      <c r="Y4" s="39"/>
      <c r="Z4" s="39" t="s">
        <v>50</v>
      </c>
      <c r="AA4" s="39"/>
      <c r="AB4" s="67"/>
      <c r="AC4" s="39" t="s">
        <v>387</v>
      </c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412</v>
      </c>
      <c r="AN4" s="67"/>
      <c r="AO4" s="67"/>
      <c r="AP4" s="67"/>
      <c r="AQ4" s="67"/>
      <c r="AR4" s="44"/>
      <c r="AS4" s="67" t="s">
        <v>82</v>
      </c>
      <c r="AT4" s="39" t="s">
        <v>209</v>
      </c>
      <c r="AU4" s="67" t="s">
        <v>82</v>
      </c>
      <c r="AV4" s="39" t="s">
        <v>80</v>
      </c>
      <c r="AW4" s="39" t="s">
        <v>80</v>
      </c>
      <c r="AX4" s="67"/>
      <c r="AY4" s="39" t="s">
        <v>389</v>
      </c>
      <c r="AZ4" s="67" t="s">
        <v>82</v>
      </c>
      <c r="BA4" s="67" t="s">
        <v>374</v>
      </c>
      <c r="BB4" s="67"/>
      <c r="BC4" s="67"/>
      <c r="BD4" s="67"/>
      <c r="BE4" s="67" t="s">
        <v>93</v>
      </c>
      <c r="BF4" s="67"/>
      <c r="BG4" s="67"/>
      <c r="BH4" s="67"/>
      <c r="BI4" s="67"/>
      <c r="BJ4" s="44" t="s">
        <v>101</v>
      </c>
      <c r="BK4" s="67" t="s">
        <v>93</v>
      </c>
      <c r="BL4" s="39" t="s">
        <v>210</v>
      </c>
      <c r="BM4" s="67" t="s">
        <v>93</v>
      </c>
      <c r="BN4" s="39" t="s">
        <v>106</v>
      </c>
      <c r="BO4" s="39" t="s">
        <v>108</v>
      </c>
      <c r="BP4" s="67"/>
      <c r="BQ4" s="39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44"/>
      <c r="CD4" s="39"/>
      <c r="CE4" s="39" t="s">
        <v>136</v>
      </c>
      <c r="CF4" s="39" t="s">
        <v>138</v>
      </c>
      <c r="CG4" s="67"/>
      <c r="CH4" s="67" t="s">
        <v>141</v>
      </c>
      <c r="CI4" s="67"/>
      <c r="CJ4" s="67"/>
      <c r="CK4" s="44" t="s">
        <v>143</v>
      </c>
      <c r="CL4" s="39" t="s">
        <v>144</v>
      </c>
      <c r="CM4" s="39" t="s">
        <v>143</v>
      </c>
      <c r="CN4" s="39" t="s">
        <v>147</v>
      </c>
      <c r="CO4" s="67"/>
      <c r="CP4" s="67" t="s">
        <v>150</v>
      </c>
      <c r="CQ4" s="68"/>
      <c r="CR4" s="63" t="s">
        <v>398</v>
      </c>
      <c r="CS4" s="63" t="s">
        <v>428</v>
      </c>
      <c r="CT4" s="63" t="s">
        <v>430</v>
      </c>
      <c r="CU4" s="146" t="s">
        <v>431</v>
      </c>
    </row>
    <row r="5" spans="1:99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 t="s">
        <v>433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379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405</v>
      </c>
      <c r="AF5" s="50" t="s">
        <v>64</v>
      </c>
      <c r="AG5" s="50" t="s">
        <v>65</v>
      </c>
      <c r="AH5" s="50" t="s">
        <v>380</v>
      </c>
      <c r="AI5" s="50">
        <v>1938</v>
      </c>
      <c r="AJ5" s="50"/>
      <c r="AK5" s="50">
        <v>1914</v>
      </c>
      <c r="AL5" s="50">
        <v>1938</v>
      </c>
      <c r="AM5" s="50" t="s">
        <v>434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 t="s">
        <v>404</v>
      </c>
      <c r="BC5" s="50">
        <v>1938</v>
      </c>
      <c r="BD5" s="50"/>
      <c r="BE5" s="50">
        <v>1914</v>
      </c>
      <c r="BF5" s="50">
        <v>1938</v>
      </c>
      <c r="BG5" s="50" t="s">
        <v>435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3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  <c r="CU5" s="147" t="s">
        <v>432</v>
      </c>
    </row>
    <row r="6" spans="1:99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45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40" t="s">
        <v>31</v>
      </c>
      <c r="Z6" s="40" t="s">
        <v>31</v>
      </c>
      <c r="AA6" s="40" t="s">
        <v>31</v>
      </c>
      <c r="AB6" s="70" t="s">
        <v>1</v>
      </c>
      <c r="AC6" s="4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45" t="s">
        <v>24</v>
      </c>
      <c r="AS6" s="70" t="s">
        <v>1</v>
      </c>
      <c r="AT6" s="40" t="s">
        <v>31</v>
      </c>
      <c r="AU6" s="70" t="s">
        <v>1</v>
      </c>
      <c r="AV6" s="40" t="s">
        <v>31</v>
      </c>
      <c r="AW6" s="40" t="s">
        <v>31</v>
      </c>
      <c r="AX6" s="70" t="s">
        <v>1</v>
      </c>
      <c r="AY6" s="4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45" t="s">
        <v>24</v>
      </c>
      <c r="BK6" s="70" t="s">
        <v>1</v>
      </c>
      <c r="BL6" s="40" t="s">
        <v>31</v>
      </c>
      <c r="BM6" s="70" t="s">
        <v>1</v>
      </c>
      <c r="BN6" s="40" t="s">
        <v>31</v>
      </c>
      <c r="BO6" s="40" t="s">
        <v>31</v>
      </c>
      <c r="BP6" s="70" t="s">
        <v>1</v>
      </c>
      <c r="BQ6" s="4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45" t="s">
        <v>24</v>
      </c>
      <c r="CD6" s="40" t="s">
        <v>31</v>
      </c>
      <c r="CE6" s="40" t="s">
        <v>31</v>
      </c>
      <c r="CF6" s="4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45" t="s">
        <v>24</v>
      </c>
      <c r="CL6" s="40" t="s">
        <v>31</v>
      </c>
      <c r="CM6" s="40" t="s">
        <v>31</v>
      </c>
      <c r="CN6" s="40" t="s">
        <v>31</v>
      </c>
      <c r="CO6" s="70" t="s">
        <v>1</v>
      </c>
      <c r="CP6" s="70" t="s">
        <v>1</v>
      </c>
      <c r="CQ6" s="71" t="s">
        <v>1</v>
      </c>
      <c r="CR6" s="71" t="s">
        <v>1</v>
      </c>
      <c r="CS6" s="71" t="s">
        <v>1</v>
      </c>
      <c r="CT6" s="71" t="s">
        <v>1</v>
      </c>
      <c r="CU6" s="71" t="s">
        <v>1</v>
      </c>
    </row>
    <row r="7" ht="12.75">
      <c r="A7" s="55" t="s">
        <v>0</v>
      </c>
    </row>
    <row r="8" spans="1:92" ht="12.75">
      <c r="A8" s="56">
        <v>1865</v>
      </c>
      <c r="Y8" s="41">
        <v>2.718</v>
      </c>
      <c r="AW8" s="41">
        <v>2.206</v>
      </c>
      <c r="BO8" s="41">
        <f>2.718-2.206</f>
        <v>0.512</v>
      </c>
      <c r="CF8" s="41">
        <v>0.512</v>
      </c>
      <c r="CN8" s="41">
        <f>BO8-CF8</f>
        <v>0</v>
      </c>
    </row>
    <row r="9" spans="1:92" ht="12.75">
      <c r="A9" s="57">
        <v>1875</v>
      </c>
      <c r="Y9" s="41">
        <v>22.602</v>
      </c>
      <c r="AW9" s="41">
        <v>16.49</v>
      </c>
      <c r="BO9" s="41">
        <f>22.602-16.49</f>
        <v>6.112000000000002</v>
      </c>
      <c r="CF9" s="41">
        <v>5.054</v>
      </c>
      <c r="CN9" s="41">
        <f>BO9-CF9</f>
        <v>1.0580000000000016</v>
      </c>
    </row>
    <row r="10" spans="1:91" ht="12.75">
      <c r="A10" s="58">
        <v>1880</v>
      </c>
      <c r="Z10" s="41">
        <v>20.3387</v>
      </c>
      <c r="AV10" s="41">
        <v>11.2337</v>
      </c>
      <c r="BN10" s="41">
        <v>9.105</v>
      </c>
      <c r="CE10" s="41">
        <v>7.6319</v>
      </c>
      <c r="CM10" s="41">
        <f>BN10-CE10</f>
        <v>1.4731000000000005</v>
      </c>
    </row>
    <row r="11" spans="1:92" ht="12.75">
      <c r="A11" s="58">
        <v>1885</v>
      </c>
      <c r="Y11" s="41">
        <v>45.951</v>
      </c>
      <c r="AW11" s="41">
        <v>26.681</v>
      </c>
      <c r="BO11" s="41">
        <f>45.951-26.681</f>
        <v>19.27</v>
      </c>
      <c r="CF11" s="41">
        <v>15.293</v>
      </c>
      <c r="CN11" s="41">
        <f>BO11-CF11</f>
        <v>3.9770000000000003</v>
      </c>
    </row>
    <row r="12" spans="1:91" ht="12.75">
      <c r="A12" s="58">
        <v>1890</v>
      </c>
      <c r="Z12" s="41">
        <v>156.9788</v>
      </c>
      <c r="AV12" s="41">
        <v>72</v>
      </c>
      <c r="BN12" s="41">
        <v>84.978</v>
      </c>
      <c r="CE12" s="41">
        <v>64.617</v>
      </c>
      <c r="CM12" s="41">
        <f>BN12-CE12</f>
        <v>20.36099999999999</v>
      </c>
    </row>
    <row r="13" spans="1:92" ht="12.75">
      <c r="A13" s="58">
        <v>1895</v>
      </c>
      <c r="Y13" s="41">
        <v>190.936</v>
      </c>
      <c r="AW13" s="41">
        <v>90.562</v>
      </c>
      <c r="BO13" s="41">
        <f>190.936-90.562</f>
        <v>100.37400000000001</v>
      </c>
      <c r="CF13" s="41">
        <v>81.746</v>
      </c>
      <c r="CN13" s="41">
        <f>BO13-CF13</f>
        <v>18.628000000000014</v>
      </c>
    </row>
    <row r="14" spans="1:94" ht="12.75">
      <c r="A14" s="58">
        <v>1897</v>
      </c>
      <c r="AF14" s="63">
        <f>BA14+BT14</f>
        <v>0.7</v>
      </c>
      <c r="BT14" s="63">
        <v>0.7</v>
      </c>
      <c r="CH14" s="63">
        <v>0</v>
      </c>
      <c r="CP14" s="63">
        <f>BT14-CH14</f>
        <v>0.7</v>
      </c>
    </row>
    <row r="15" spans="1:23" ht="12.75">
      <c r="A15" s="58">
        <v>1900</v>
      </c>
      <c r="Q15" s="63">
        <v>200</v>
      </c>
      <c r="W15" s="63">
        <v>550</v>
      </c>
    </row>
    <row r="16" ht="12.75">
      <c r="A16" s="58">
        <v>1901</v>
      </c>
    </row>
    <row r="17" spans="1:89" ht="12.75">
      <c r="A17" s="58">
        <v>1902</v>
      </c>
      <c r="P17" s="46">
        <v>923</v>
      </c>
      <c r="AR17" s="46">
        <v>310</v>
      </c>
      <c r="BJ17" s="46">
        <v>613</v>
      </c>
      <c r="CC17" s="46">
        <v>100</v>
      </c>
      <c r="CK17" s="46">
        <f>BJ17-CC17</f>
        <v>513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41">
        <v>254.517</v>
      </c>
      <c r="AW20" s="41">
        <v>101.04</v>
      </c>
      <c r="BO20" s="41">
        <f>254.517-101.04</f>
        <v>153.47699999999998</v>
      </c>
      <c r="CF20" s="41">
        <v>120.632</v>
      </c>
      <c r="CN20" s="41">
        <f>BO20-CF20</f>
        <v>32.84499999999997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1</v>
      </c>
      <c r="BA23" s="63">
        <v>0</v>
      </c>
      <c r="BT23" s="63">
        <v>1</v>
      </c>
      <c r="CP23" s="63">
        <f>BT23-CH23</f>
        <v>1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74">
        <v>2000</v>
      </c>
      <c r="T28" s="41">
        <v>319.6</v>
      </c>
      <c r="U28" s="41"/>
      <c r="X28" s="63">
        <v>1860.7</v>
      </c>
      <c r="Y28" s="41">
        <v>479.783</v>
      </c>
      <c r="Z28" s="41">
        <v>357.74</v>
      </c>
      <c r="AG28" s="63">
        <v>40</v>
      </c>
      <c r="AR28" s="46">
        <v>640</v>
      </c>
      <c r="AV28" s="41">
        <v>81.582</v>
      </c>
      <c r="AW28" s="41">
        <v>184.593</v>
      </c>
      <c r="BJ28" s="46">
        <v>1360</v>
      </c>
      <c r="BN28" s="41">
        <v>276.158</v>
      </c>
      <c r="BO28" s="41">
        <f>479.783-184.593</f>
        <v>295.19000000000005</v>
      </c>
      <c r="CC28" s="46">
        <v>600.5</v>
      </c>
      <c r="CE28" s="41">
        <v>215.001</v>
      </c>
      <c r="CF28" s="41">
        <v>219.235</v>
      </c>
      <c r="CK28" s="46">
        <f>BJ28-CC28</f>
        <v>759.5</v>
      </c>
      <c r="CM28" s="41">
        <f>BN28-CE28</f>
        <v>61.15700000000001</v>
      </c>
      <c r="CN28" s="41">
        <f>BO28-CF28</f>
        <v>75.95500000000004</v>
      </c>
    </row>
    <row r="29" spans="1:99" ht="12.75">
      <c r="A29" s="58">
        <v>1914</v>
      </c>
      <c r="C29" s="63">
        <v>2950</v>
      </c>
      <c r="D29" s="63">
        <f>AK29+BE29</f>
        <v>4001</v>
      </c>
      <c r="L29" s="63">
        <v>200</v>
      </c>
      <c r="M29" s="63">
        <f>15+235</f>
        <v>250</v>
      </c>
      <c r="Q29" s="63">
        <v>400</v>
      </c>
      <c r="R29" s="63">
        <f>AS29+BK29</f>
        <v>400</v>
      </c>
      <c r="T29" s="41"/>
      <c r="U29" s="41">
        <v>349.243</v>
      </c>
      <c r="V29" s="63">
        <f>AU29+BM29</f>
        <v>1900</v>
      </c>
      <c r="W29" s="63">
        <v>1550</v>
      </c>
      <c r="AD29" s="63">
        <f>AZ29+BS29</f>
        <v>59</v>
      </c>
      <c r="AF29" s="63">
        <f>BA29+BT29</f>
        <v>26.9</v>
      </c>
      <c r="AK29" s="63">
        <v>784</v>
      </c>
      <c r="AS29" s="63">
        <v>111</v>
      </c>
      <c r="AT29" s="41">
        <v>78.148</v>
      </c>
      <c r="AU29" s="63">
        <v>398</v>
      </c>
      <c r="AZ29" s="63">
        <v>19</v>
      </c>
      <c r="BA29" s="63">
        <v>25.7</v>
      </c>
      <c r="BE29" s="63">
        <v>3217</v>
      </c>
      <c r="BK29" s="63">
        <v>289</v>
      </c>
      <c r="BL29" s="41">
        <f>349.243-78.148</f>
        <v>271.095</v>
      </c>
      <c r="BM29" s="63">
        <v>1502</v>
      </c>
      <c r="BS29" s="63">
        <v>40</v>
      </c>
      <c r="BT29" s="63">
        <v>1.2</v>
      </c>
      <c r="CD29" s="41">
        <v>200.937</v>
      </c>
      <c r="CL29" s="41">
        <f>BL29-CD29</f>
        <v>70.15800000000002</v>
      </c>
      <c r="CP29" s="63">
        <f>BT29-CH29</f>
        <v>1.2</v>
      </c>
      <c r="CR29" s="63">
        <v>1857.91</v>
      </c>
      <c r="CS29" s="63">
        <v>349.827</v>
      </c>
      <c r="CT29" s="63">
        <v>1356.241</v>
      </c>
      <c r="CU29" s="63">
        <f>CR29-CS29-CT29</f>
        <v>151.8420000000001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60</v>
      </c>
      <c r="BA34" s="63">
        <v>57.5</v>
      </c>
      <c r="BT34" s="63">
        <v>2.5</v>
      </c>
      <c r="CP34" s="63">
        <f>BT34-CH34</f>
        <v>2.5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188.1</v>
      </c>
      <c r="BT39" s="63">
        <v>4.5</v>
      </c>
      <c r="CP39" s="63">
        <f>BT39-CH39</f>
        <v>4.5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41">
        <v>420.375</v>
      </c>
      <c r="AV43" s="41">
        <v>65.482</v>
      </c>
      <c r="BN43" s="41">
        <f>Z43-AV43</f>
        <v>354.89300000000003</v>
      </c>
      <c r="CE43" s="41">
        <v>251.411</v>
      </c>
      <c r="CM43" s="41">
        <f>BN43-CE43</f>
        <v>103.48200000000003</v>
      </c>
    </row>
    <row r="44" spans="1:94" ht="12.75">
      <c r="A44" s="58">
        <v>1929</v>
      </c>
      <c r="X44" s="63">
        <v>2140.1</v>
      </c>
      <c r="AF44" s="63">
        <f>BA44+BT44</f>
        <v>521.2</v>
      </c>
      <c r="AG44" s="63">
        <v>611.474</v>
      </c>
      <c r="BA44" s="63">
        <v>370.4</v>
      </c>
      <c r="BT44" s="63">
        <v>150.8</v>
      </c>
      <c r="BV44" s="63">
        <v>332</v>
      </c>
      <c r="BW44" s="63">
        <v>332</v>
      </c>
      <c r="CP44" s="63">
        <f>BT44-CH44</f>
        <v>150.8</v>
      </c>
    </row>
    <row r="45" spans="1:73" ht="12.75">
      <c r="A45" s="58">
        <v>1930</v>
      </c>
      <c r="AA45" s="41">
        <v>360</v>
      </c>
      <c r="AE45" s="63">
        <v>807.8</v>
      </c>
      <c r="BB45" s="63">
        <v>449</v>
      </c>
      <c r="BU45" s="63">
        <v>358.5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spans="1:15" ht="12.75">
      <c r="A49" s="58">
        <v>1934</v>
      </c>
      <c r="O49" s="73">
        <v>1575</v>
      </c>
    </row>
    <row r="50" spans="1:53" ht="12.75">
      <c r="A50" s="58">
        <v>1935</v>
      </c>
      <c r="BA50" s="63">
        <v>343.9</v>
      </c>
    </row>
    <row r="51" spans="1:75" ht="12.75">
      <c r="A51" s="58">
        <v>1936</v>
      </c>
      <c r="BU51" s="63">
        <v>348.3</v>
      </c>
      <c r="BV51" s="63">
        <v>348</v>
      </c>
      <c r="BW51" s="63">
        <v>348</v>
      </c>
    </row>
    <row r="52" ht="12.75">
      <c r="A52" s="58">
        <v>1937</v>
      </c>
    </row>
    <row r="53" spans="1:95" ht="12.75">
      <c r="A53" s="58">
        <v>1938</v>
      </c>
      <c r="C53" s="63">
        <v>3200</v>
      </c>
      <c r="E53" s="63">
        <v>3193</v>
      </c>
      <c r="N53" s="63">
        <v>12</v>
      </c>
      <c r="Q53" s="63">
        <v>150</v>
      </c>
      <c r="S53" s="63">
        <v>160</v>
      </c>
      <c r="W53" s="63">
        <v>1950</v>
      </c>
      <c r="AB53" s="63">
        <v>1950</v>
      </c>
      <c r="AC53" s="41">
        <v>368</v>
      </c>
      <c r="AH53" s="63">
        <v>600</v>
      </c>
      <c r="AI53" s="63">
        <v>581.8</v>
      </c>
      <c r="AL53" s="63">
        <v>584</v>
      </c>
      <c r="AX53" s="63">
        <v>338</v>
      </c>
      <c r="AY53" s="41">
        <v>40.2</v>
      </c>
      <c r="BC53" s="63">
        <v>193.7</v>
      </c>
      <c r="BF53" s="63">
        <v>2609</v>
      </c>
      <c r="BP53" s="63">
        <v>1612</v>
      </c>
      <c r="BQ53" s="41">
        <f>AC53-AY53</f>
        <v>327.8</v>
      </c>
      <c r="BX53" s="63">
        <v>387.9</v>
      </c>
      <c r="CB53" s="63">
        <v>1258</v>
      </c>
      <c r="CG53" s="63">
        <v>1108</v>
      </c>
      <c r="CO53" s="63">
        <f>BP53-CG53</f>
        <v>504</v>
      </c>
      <c r="CQ53" s="63">
        <f>BX53-CI53</f>
        <v>387.9</v>
      </c>
    </row>
    <row r="54" spans="1:91" ht="12.75">
      <c r="A54" s="58">
        <v>1939</v>
      </c>
      <c r="Z54" s="41">
        <v>428.518</v>
      </c>
      <c r="AC54" s="41">
        <v>355</v>
      </c>
      <c r="AV54" s="41">
        <v>64.031</v>
      </c>
      <c r="AY54" s="41">
        <v>49</v>
      </c>
      <c r="BN54" s="41">
        <v>364.486</v>
      </c>
      <c r="BQ54" s="41">
        <f aca="true" t="shared" si="0" ref="BQ54:BQ63">AC54-AY54</f>
        <v>306</v>
      </c>
      <c r="CE54" s="41">
        <v>264.589</v>
      </c>
      <c r="CM54" s="41">
        <f>BN54-CE54</f>
        <v>99.89699999999999</v>
      </c>
    </row>
    <row r="55" spans="1:74" ht="12.75">
      <c r="A55" s="58">
        <v>1940</v>
      </c>
      <c r="AC55" s="41">
        <v>353</v>
      </c>
      <c r="AY55" s="41">
        <v>48.3</v>
      </c>
      <c r="BQ55" s="41">
        <f t="shared" si="0"/>
        <v>304.7</v>
      </c>
      <c r="BV55" s="63">
        <v>387.9</v>
      </c>
    </row>
    <row r="56" spans="1:69" ht="12.75">
      <c r="A56" s="58">
        <v>1941</v>
      </c>
      <c r="AC56" s="41">
        <v>351</v>
      </c>
      <c r="AY56" s="41">
        <v>47.8</v>
      </c>
      <c r="BQ56" s="41">
        <f t="shared" si="0"/>
        <v>303.2</v>
      </c>
    </row>
    <row r="57" spans="1:69" ht="12.75">
      <c r="A57" s="58">
        <v>1942</v>
      </c>
      <c r="AC57" s="41">
        <v>346</v>
      </c>
      <c r="AY57" s="41">
        <v>44.7</v>
      </c>
      <c r="BQ57" s="41">
        <f t="shared" si="0"/>
        <v>301.3</v>
      </c>
    </row>
    <row r="58" spans="1:75" ht="12.75">
      <c r="A58" s="58">
        <v>1943</v>
      </c>
      <c r="AC58" s="41">
        <v>343</v>
      </c>
      <c r="AE58" s="63">
        <f>BB58+BU58</f>
        <v>466.1</v>
      </c>
      <c r="AY58" s="41">
        <v>42.4</v>
      </c>
      <c r="BB58" s="63">
        <v>84.1</v>
      </c>
      <c r="BQ58" s="41">
        <f t="shared" si="0"/>
        <v>300.6</v>
      </c>
      <c r="BU58" s="63">
        <v>382</v>
      </c>
      <c r="BW58" s="63">
        <v>380</v>
      </c>
    </row>
    <row r="59" spans="1:69" ht="12.75">
      <c r="A59" s="58">
        <v>1944</v>
      </c>
      <c r="AC59" s="41">
        <v>321</v>
      </c>
      <c r="AY59" s="41">
        <v>21.3</v>
      </c>
      <c r="BQ59" s="41">
        <f t="shared" si="0"/>
        <v>299.7</v>
      </c>
    </row>
    <row r="60" spans="1:69" ht="12.75">
      <c r="A60" s="58">
        <v>1945</v>
      </c>
      <c r="AC60" s="41">
        <v>318</v>
      </c>
      <c r="AY60" s="41">
        <v>20.1</v>
      </c>
      <c r="BQ60" s="41">
        <f t="shared" si="0"/>
        <v>297.9</v>
      </c>
    </row>
    <row r="61" spans="1:69" ht="12.75">
      <c r="A61" s="58">
        <v>1946</v>
      </c>
      <c r="AC61" s="41">
        <v>312</v>
      </c>
      <c r="AY61" s="41">
        <v>15.4</v>
      </c>
      <c r="BQ61" s="41">
        <f t="shared" si="0"/>
        <v>296.6</v>
      </c>
    </row>
    <row r="62" spans="1:69" ht="12.75">
      <c r="A62" s="58">
        <v>1947</v>
      </c>
      <c r="AC62" s="41">
        <v>305</v>
      </c>
      <c r="AY62" s="41">
        <v>9.7</v>
      </c>
      <c r="BQ62" s="41">
        <f t="shared" si="0"/>
        <v>295.3</v>
      </c>
    </row>
    <row r="63" spans="1:69" ht="12.75">
      <c r="A63" s="58">
        <v>1948</v>
      </c>
      <c r="AC63" s="41">
        <v>51</v>
      </c>
      <c r="AY63" s="41">
        <v>5.5</v>
      </c>
      <c r="BQ63" s="41">
        <f t="shared" si="0"/>
        <v>45.5</v>
      </c>
    </row>
    <row r="64" spans="1:26" ht="12.75">
      <c r="A64" s="58">
        <v>1949</v>
      </c>
      <c r="Z64" s="41">
        <v>69.428</v>
      </c>
    </row>
    <row r="65" spans="1:75" ht="12.75">
      <c r="A65" s="58">
        <v>1950</v>
      </c>
      <c r="BW65" s="63">
        <v>356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W72" s="63">
        <v>100</v>
      </c>
      <c r="BW72" s="63">
        <v>333</v>
      </c>
    </row>
    <row r="73" ht="12.75">
      <c r="A73" s="58">
        <v>1958</v>
      </c>
    </row>
    <row r="74" spans="1:75" ht="12.75">
      <c r="A74" s="58">
        <v>1959</v>
      </c>
      <c r="BW74" s="63">
        <v>361</v>
      </c>
    </row>
    <row r="75" spans="1:34" ht="12.75">
      <c r="A75" s="58">
        <v>1960</v>
      </c>
      <c r="AH75" s="63">
        <v>470</v>
      </c>
    </row>
    <row r="76" ht="12.75">
      <c r="A76" s="58">
        <v>1961</v>
      </c>
    </row>
    <row r="77" spans="1:12" ht="12.75">
      <c r="A77" s="58">
        <v>1962</v>
      </c>
      <c r="L77" s="63">
        <v>60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758</v>
      </c>
    </row>
    <row r="82" spans="1:59" ht="12.75">
      <c r="A82" s="58">
        <v>1967</v>
      </c>
      <c r="BG82" s="63">
        <v>1881.4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48">
        <v>5809.759</v>
      </c>
      <c r="AO85" s="148">
        <v>5170.759</v>
      </c>
      <c r="AP85" s="148">
        <v>1879.759</v>
      </c>
      <c r="AQ85" s="148">
        <v>3291</v>
      </c>
    </row>
    <row r="86" spans="1:59" ht="12.75">
      <c r="A86" s="58">
        <v>1971</v>
      </c>
      <c r="F86" s="63">
        <f>AM86+BG86</f>
        <v>5081</v>
      </c>
      <c r="AM86" s="63">
        <v>2866</v>
      </c>
      <c r="AN86" s="148"/>
      <c r="AO86" s="148"/>
      <c r="AP86" s="148"/>
      <c r="AQ86" s="148"/>
      <c r="BG86" s="63">
        <v>2215</v>
      </c>
    </row>
    <row r="87" spans="1:43" ht="12.75">
      <c r="A87" s="58">
        <v>1972</v>
      </c>
      <c r="AN87" s="148"/>
      <c r="AO87" s="148"/>
      <c r="AP87" s="148"/>
      <c r="AQ87" s="148"/>
    </row>
    <row r="88" spans="1:43" ht="12.75">
      <c r="A88" s="58">
        <v>1973</v>
      </c>
      <c r="AN88" s="148"/>
      <c r="AO88" s="148"/>
      <c r="AP88" s="148"/>
      <c r="AQ88" s="148"/>
    </row>
    <row r="89" spans="1:43" ht="12.75">
      <c r="A89" s="58">
        <v>1974</v>
      </c>
      <c r="AN89" s="148"/>
      <c r="AO89" s="148"/>
      <c r="AP89" s="148"/>
      <c r="AQ89" s="148"/>
    </row>
    <row r="90" spans="1:43" ht="12.75">
      <c r="A90" s="58">
        <v>1975</v>
      </c>
      <c r="AN90" s="148"/>
      <c r="AO90" s="148"/>
      <c r="AP90" s="148"/>
      <c r="AQ90" s="148"/>
    </row>
    <row r="91" spans="1:43" ht="12.75">
      <c r="A91" s="58">
        <v>1976</v>
      </c>
      <c r="AN91" s="148"/>
      <c r="AO91" s="148"/>
      <c r="AP91" s="148"/>
      <c r="AQ91" s="148"/>
    </row>
    <row r="92" spans="1:59" ht="12.75">
      <c r="A92" s="58">
        <v>1977</v>
      </c>
      <c r="F92" s="63">
        <f>AM92+BG92</f>
        <v>9010</v>
      </c>
      <c r="AM92" s="63">
        <v>6160</v>
      </c>
      <c r="AN92" s="148"/>
      <c r="AO92" s="148"/>
      <c r="AP92" s="148"/>
      <c r="AQ92" s="148"/>
      <c r="BG92" s="63">
        <v>2850</v>
      </c>
    </row>
    <row r="93" spans="1:43" ht="12.75">
      <c r="A93" s="58">
        <v>1978</v>
      </c>
      <c r="AN93" s="148"/>
      <c r="AO93" s="148"/>
      <c r="AP93" s="148"/>
      <c r="AQ93" s="148"/>
    </row>
    <row r="94" spans="1:43" ht="12.75">
      <c r="A94" s="58">
        <v>1979</v>
      </c>
      <c r="AN94" s="148"/>
      <c r="AO94" s="148"/>
      <c r="AP94" s="148"/>
      <c r="AQ94" s="148"/>
    </row>
    <row r="95" spans="1:61" ht="12.75">
      <c r="A95" s="58">
        <v>1980</v>
      </c>
      <c r="AN95" s="148">
        <v>27156.994</v>
      </c>
      <c r="AO95" s="148">
        <v>16773.594</v>
      </c>
      <c r="AP95" s="148">
        <v>10180.594</v>
      </c>
      <c r="AQ95" s="148">
        <v>6593</v>
      </c>
      <c r="BH95" s="63">
        <v>5343.64</v>
      </c>
      <c r="BI95" s="63">
        <v>5997.4</v>
      </c>
    </row>
    <row r="96" spans="1:61" ht="12.75">
      <c r="A96" s="58">
        <v>1981</v>
      </c>
      <c r="AN96" s="148"/>
      <c r="AO96" s="148"/>
      <c r="AP96" s="148"/>
      <c r="AQ96" s="148"/>
      <c r="BH96" s="63">
        <v>6016.43</v>
      </c>
      <c r="BI96" s="63">
        <v>5890.4</v>
      </c>
    </row>
    <row r="97" spans="1:61" ht="12.75">
      <c r="A97" s="58">
        <v>1982</v>
      </c>
      <c r="AN97" s="148"/>
      <c r="AO97" s="148"/>
      <c r="AP97" s="148"/>
      <c r="AQ97" s="148"/>
      <c r="BH97" s="63">
        <v>6182.43</v>
      </c>
      <c r="BI97" s="63">
        <v>5860.4</v>
      </c>
    </row>
    <row r="98" spans="1:61" ht="12.75">
      <c r="A98" s="58">
        <v>1983</v>
      </c>
      <c r="AN98" s="148"/>
      <c r="AO98" s="148"/>
      <c r="AP98" s="148"/>
      <c r="AQ98" s="148"/>
      <c r="BH98" s="63">
        <v>6356.62</v>
      </c>
      <c r="BI98" s="63">
        <v>5862.4</v>
      </c>
    </row>
    <row r="99" spans="1:61" ht="12.75">
      <c r="A99" s="58">
        <v>1984</v>
      </c>
      <c r="AN99" s="148"/>
      <c r="AO99" s="148"/>
      <c r="AP99" s="148"/>
      <c r="AQ99" s="148"/>
      <c r="BH99" s="63">
        <v>6410.65</v>
      </c>
      <c r="BI99" s="63">
        <v>5902.64</v>
      </c>
    </row>
    <row r="100" spans="1:61" ht="12.75">
      <c r="A100" s="58">
        <v>1985</v>
      </c>
      <c r="AN100" s="148"/>
      <c r="AO100" s="148"/>
      <c r="AP100" s="148"/>
      <c r="AQ100" s="148"/>
      <c r="BH100" s="63">
        <v>6562.86</v>
      </c>
      <c r="BI100" s="63">
        <v>5944.64</v>
      </c>
    </row>
    <row r="101" spans="1:61" ht="12.75">
      <c r="A101" s="58">
        <v>1986</v>
      </c>
      <c r="AN101" s="148"/>
      <c r="AO101" s="148"/>
      <c r="AP101" s="148"/>
      <c r="AQ101" s="148"/>
      <c r="BH101" s="63">
        <v>6638.18</v>
      </c>
      <c r="BI101" s="63">
        <v>5949.82</v>
      </c>
    </row>
    <row r="102" spans="1:61" ht="12.75">
      <c r="A102" s="58">
        <v>1987</v>
      </c>
      <c r="AN102" s="148"/>
      <c r="AO102" s="148"/>
      <c r="AP102" s="148"/>
      <c r="AQ102" s="148"/>
      <c r="BH102" s="63">
        <v>6738</v>
      </c>
      <c r="BI102" s="63">
        <v>5996.16</v>
      </c>
    </row>
    <row r="103" spans="1:61" ht="12.75">
      <c r="A103" s="58">
        <v>1988</v>
      </c>
      <c r="AN103" s="148"/>
      <c r="AO103" s="148"/>
      <c r="AP103" s="148"/>
      <c r="AQ103" s="148"/>
      <c r="BH103" s="63">
        <v>6839.3</v>
      </c>
      <c r="BI103" s="63">
        <v>5977.51</v>
      </c>
    </row>
    <row r="104" spans="1:61" ht="12.75">
      <c r="A104" s="58">
        <v>1989</v>
      </c>
      <c r="AN104" s="148"/>
      <c r="AO104" s="148"/>
      <c r="AP104" s="148"/>
      <c r="AQ104" s="148"/>
      <c r="BH104" s="63">
        <v>6942.25</v>
      </c>
      <c r="BI104" s="63">
        <v>6043</v>
      </c>
    </row>
    <row r="105" spans="1:61" ht="12.75">
      <c r="A105" s="58">
        <v>1990</v>
      </c>
      <c r="AN105" s="148">
        <v>62232.663</v>
      </c>
      <c r="AO105" s="148">
        <v>48676.02</v>
      </c>
      <c r="AP105" s="148">
        <v>46876.02</v>
      </c>
      <c r="AQ105" s="148">
        <v>1800</v>
      </c>
      <c r="BH105" s="63">
        <v>8778.25</v>
      </c>
      <c r="BI105" s="63">
        <v>6105.87</v>
      </c>
    </row>
    <row r="106" spans="1:61" ht="12.75">
      <c r="A106" s="58">
        <v>1991</v>
      </c>
      <c r="AN106" s="148"/>
      <c r="AO106" s="148"/>
      <c r="AP106" s="148"/>
      <c r="AQ106" s="148"/>
      <c r="BH106" s="63">
        <v>11524</v>
      </c>
      <c r="BI106" s="63">
        <v>6107</v>
      </c>
    </row>
    <row r="107" spans="1:61" ht="12.75">
      <c r="A107" s="58">
        <v>1992</v>
      </c>
      <c r="AN107" s="148"/>
      <c r="AO107" s="148"/>
      <c r="AP107" s="148"/>
      <c r="AQ107" s="148"/>
      <c r="BH107" s="63">
        <v>16303</v>
      </c>
      <c r="BI107" s="63">
        <v>7332</v>
      </c>
    </row>
    <row r="108" spans="1:61" ht="12.75">
      <c r="A108" s="58">
        <v>1993</v>
      </c>
      <c r="AN108" s="148"/>
      <c r="AO108" s="148"/>
      <c r="AP108" s="148"/>
      <c r="AQ108" s="148"/>
      <c r="BH108" s="63">
        <v>18520</v>
      </c>
      <c r="BI108" s="63">
        <v>8086</v>
      </c>
    </row>
    <row r="109" spans="1:61" ht="12.75">
      <c r="A109" s="58">
        <v>1994</v>
      </c>
      <c r="G109"/>
      <c r="H109"/>
      <c r="I109"/>
      <c r="J109"/>
      <c r="K109"/>
      <c r="AN109" s="148"/>
      <c r="AO109" s="148"/>
      <c r="AP109" s="148"/>
      <c r="AQ109" s="148"/>
      <c r="BH109" s="63">
        <v>22428</v>
      </c>
      <c r="BI109" s="63">
        <v>9148</v>
      </c>
    </row>
    <row r="110" spans="1:61" ht="12.75">
      <c r="A110" s="58">
        <v>1995</v>
      </c>
      <c r="G110"/>
      <c r="H110"/>
      <c r="I110"/>
      <c r="J110"/>
      <c r="K110"/>
      <c r="AN110" s="148">
        <v>98802.077</v>
      </c>
      <c r="AO110" s="148">
        <v>71316.389</v>
      </c>
      <c r="AP110" s="148">
        <v>55249.962</v>
      </c>
      <c r="AQ110" s="148">
        <v>16066.427</v>
      </c>
      <c r="BH110" s="63">
        <v>27991</v>
      </c>
      <c r="BI110" s="63">
        <v>10696</v>
      </c>
    </row>
    <row r="111" spans="1:61" ht="12.75">
      <c r="A111" s="58">
        <v>1996</v>
      </c>
      <c r="G111" s="63">
        <v>116983</v>
      </c>
      <c r="H111" s="63">
        <v>97239.1</v>
      </c>
      <c r="I111" s="63">
        <v>159475</v>
      </c>
      <c r="J111" s="63">
        <v>33588.5</v>
      </c>
      <c r="K111" s="63">
        <v>73299.1</v>
      </c>
      <c r="AN111" s="148">
        <v>111377.672</v>
      </c>
      <c r="AO111" s="148">
        <v>81587.643</v>
      </c>
      <c r="AP111" s="148">
        <v>62519.322</v>
      </c>
      <c r="AQ111" s="148">
        <v>19068.321</v>
      </c>
      <c r="BH111" s="63">
        <v>33557</v>
      </c>
      <c r="BI111" s="63">
        <v>12374</v>
      </c>
    </row>
    <row r="112" spans="1:61" ht="12.75">
      <c r="A112" s="58">
        <v>1997</v>
      </c>
      <c r="G112" s="63">
        <v>133238</v>
      </c>
      <c r="H112" s="63">
        <v>110264.3</v>
      </c>
      <c r="I112" s="63">
        <v>188157</v>
      </c>
      <c r="J112" s="63">
        <v>42083.5</v>
      </c>
      <c r="K112" s="63">
        <v>87296.6</v>
      </c>
      <c r="AN112" s="148">
        <v>128410.824</v>
      </c>
      <c r="AO112" s="148">
        <v>90554.554</v>
      </c>
      <c r="AP112" s="148">
        <v>67143.923</v>
      </c>
      <c r="AQ112" s="148">
        <v>23410.631</v>
      </c>
      <c r="BH112" s="63">
        <v>42013</v>
      </c>
      <c r="BI112" s="63">
        <v>16041</v>
      </c>
    </row>
    <row r="113" spans="1:61" ht="12.75">
      <c r="A113" s="58">
        <v>1998</v>
      </c>
      <c r="G113" s="63">
        <v>140346</v>
      </c>
      <c r="H113" s="63">
        <v>114096.7</v>
      </c>
      <c r="I113" s="63">
        <v>206760</v>
      </c>
      <c r="J113" s="63">
        <v>47897.9</v>
      </c>
      <c r="K113" s="63">
        <v>94566</v>
      </c>
      <c r="AN113" s="148">
        <v>141549.058</v>
      </c>
      <c r="AO113" s="148">
        <v>105150.851</v>
      </c>
      <c r="AP113" s="148">
        <v>77285.362</v>
      </c>
      <c r="AQ113" s="148">
        <v>27865.489</v>
      </c>
      <c r="BH113" s="63">
        <v>47797</v>
      </c>
      <c r="BI113" s="63">
        <v>18184</v>
      </c>
    </row>
    <row r="114" spans="1:61" ht="12.75">
      <c r="A114" s="58">
        <v>1999</v>
      </c>
      <c r="G114" s="63">
        <v>150187</v>
      </c>
      <c r="H114" s="63">
        <v>122866.3</v>
      </c>
      <c r="I114" s="63">
        <v>218956</v>
      </c>
      <c r="J114" s="63">
        <v>62087.8</v>
      </c>
      <c r="K114" s="63">
        <v>91776</v>
      </c>
      <c r="AN114" s="148">
        <v>145294.094</v>
      </c>
      <c r="AO114" s="148">
        <v>111400.93</v>
      </c>
      <c r="AP114" s="148">
        <v>84081.467</v>
      </c>
      <c r="AQ114" s="148">
        <v>27319.463</v>
      </c>
      <c r="BH114" s="63">
        <v>61926</v>
      </c>
      <c r="BI114" s="63">
        <v>19277</v>
      </c>
    </row>
    <row r="115" spans="1:61" ht="12.75">
      <c r="A115" s="58">
        <v>2000</v>
      </c>
      <c r="G115" s="63">
        <v>152943</v>
      </c>
      <c r="H115" s="63">
        <v>126018.5</v>
      </c>
      <c r="I115" s="63">
        <v>221699</v>
      </c>
      <c r="J115" s="63">
        <v>67769.4</v>
      </c>
      <c r="K115" s="63">
        <v>86682.1</v>
      </c>
      <c r="AN115" s="148">
        <v>145879.275</v>
      </c>
      <c r="AO115" s="148">
        <v>112508.225</v>
      </c>
      <c r="AP115" s="148">
        <v>86598.879</v>
      </c>
      <c r="AQ115" s="148">
        <v>25909.346</v>
      </c>
      <c r="BH115" s="63">
        <v>72935</v>
      </c>
      <c r="BI115" s="63">
        <v>20681</v>
      </c>
    </row>
    <row r="116" spans="1:61" ht="12.75">
      <c r="A116" s="58">
        <v>2001</v>
      </c>
      <c r="G116" s="63">
        <v>132981</v>
      </c>
      <c r="H116" s="63">
        <v>118063.3</v>
      </c>
      <c r="I116" s="63">
        <v>214020</v>
      </c>
      <c r="J116" s="63">
        <v>68935.2</v>
      </c>
      <c r="K116" s="63">
        <v>75913.7</v>
      </c>
      <c r="AN116" s="148">
        <v>136709.3</v>
      </c>
      <c r="AO116" s="148">
        <v>102733.074</v>
      </c>
      <c r="AP116" s="148">
        <v>85336.772</v>
      </c>
      <c r="AQ116" s="148">
        <v>17396.302</v>
      </c>
      <c r="BH116" s="63">
        <v>75989</v>
      </c>
      <c r="BI116" s="63">
        <v>20473</v>
      </c>
    </row>
    <row r="117" spans="1:61" ht="12.75">
      <c r="A117" s="58">
        <v>2002</v>
      </c>
      <c r="G117" s="63">
        <v>132516</v>
      </c>
      <c r="H117" s="63">
        <v>121944.8</v>
      </c>
      <c r="I117" s="63">
        <v>172891</v>
      </c>
      <c r="J117" s="63">
        <v>34790.1</v>
      </c>
      <c r="K117" s="63">
        <v>66359.9</v>
      </c>
      <c r="AN117" s="88"/>
      <c r="AO117" s="88"/>
      <c r="AP117" s="88"/>
      <c r="AQ117" s="88"/>
      <c r="BH117" s="63">
        <v>76992</v>
      </c>
      <c r="BI117" s="63">
        <v>19407</v>
      </c>
    </row>
    <row r="118" spans="40:43" ht="12.75">
      <c r="AN118" s="88"/>
      <c r="AO118" s="88"/>
      <c r="AP118" s="88"/>
      <c r="AQ118" s="88"/>
    </row>
    <row r="119" spans="40:43" ht="12.75">
      <c r="AN119" s="88"/>
      <c r="AO119" s="88"/>
      <c r="AP119" s="88"/>
      <c r="AQ119" s="88"/>
    </row>
    <row r="120" spans="40:43" ht="12.75">
      <c r="AN120" s="88"/>
      <c r="AO120" s="88"/>
      <c r="AP120" s="88"/>
      <c r="AQ120" s="88"/>
    </row>
    <row r="121" spans="40:43" ht="12.75">
      <c r="AN121" s="88"/>
      <c r="AO121" s="88"/>
      <c r="AP121" s="88"/>
      <c r="AQ121" s="88"/>
    </row>
    <row r="122" spans="40:43" ht="12.75">
      <c r="AN122" s="88"/>
      <c r="AO122" s="88"/>
      <c r="AP122" s="88"/>
      <c r="AQ122" s="88"/>
    </row>
  </sheetData>
  <mergeCells count="18">
    <mergeCell ref="CL1:CO1"/>
    <mergeCell ref="CP1:CQ1"/>
    <mergeCell ref="A3:A4"/>
    <mergeCell ref="BD1:BI1"/>
    <mergeCell ref="BL1:BR1"/>
    <mergeCell ref="BS1:BZ1"/>
    <mergeCell ref="CA1:CB1"/>
    <mergeCell ref="AD1:AI1"/>
    <mergeCell ref="AJ1:AQ1"/>
    <mergeCell ref="B1:G1"/>
    <mergeCell ref="L1:O1"/>
    <mergeCell ref="P1:S1"/>
    <mergeCell ref="T1:AC1"/>
    <mergeCell ref="CH1:CI1"/>
    <mergeCell ref="BJ1:BK1"/>
    <mergeCell ref="AT1:AY1"/>
    <mergeCell ref="AZ1:BC1"/>
    <mergeCell ref="CD1:CG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5.28125" style="48" customWidth="1"/>
    <col min="2" max="26" width="9.140625" style="63" customWidth="1"/>
    <col min="27" max="27" width="8.00390625" style="63" customWidth="1"/>
    <col min="28" max="31" width="9.140625" style="63" customWidth="1"/>
    <col min="32" max="32" width="9.00390625" style="63" customWidth="1"/>
    <col min="33" max="39" width="9.140625" style="63" customWidth="1"/>
    <col min="40" max="43" width="9.28125" style="63" bestFit="1" customWidth="1"/>
    <col min="44" max="48" width="9.140625" style="63" customWidth="1"/>
    <col min="49" max="49" width="6.57421875" style="63" customWidth="1"/>
    <col min="50" max="54" width="9.140625" style="63" customWidth="1"/>
    <col min="55" max="55" width="8.57421875" style="63" customWidth="1"/>
    <col min="56" max="66" width="9.140625" style="63" customWidth="1"/>
    <col min="67" max="67" width="7.140625" style="63" customWidth="1"/>
    <col min="68" max="16384" width="9.140625" style="63" customWidth="1"/>
  </cols>
  <sheetData>
    <row r="1" spans="1:95" ht="23.25" thickBot="1">
      <c r="A1" s="86" t="s">
        <v>221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 t="s">
        <v>225</v>
      </c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 t="s">
        <v>404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44" ht="12.75">
      <c r="A7" s="55" t="s">
        <v>0</v>
      </c>
      <c r="AR7" s="85" t="s">
        <v>376</v>
      </c>
    </row>
    <row r="8" spans="1:92" ht="12.75">
      <c r="A8" s="56">
        <v>1865</v>
      </c>
      <c r="Y8" s="63">
        <v>0.096</v>
      </c>
      <c r="AW8" s="63">
        <v>0.096</v>
      </c>
      <c r="BO8" s="63">
        <f>Y8-AW8</f>
        <v>0</v>
      </c>
      <c r="CN8" s="63">
        <f>BO8-CF8</f>
        <v>0</v>
      </c>
    </row>
    <row r="9" spans="1:92" ht="12.75">
      <c r="A9" s="57">
        <v>1875</v>
      </c>
      <c r="Y9" s="63">
        <v>0.542</v>
      </c>
      <c r="AW9" s="63">
        <v>0.542</v>
      </c>
      <c r="BO9" s="63">
        <f>Y9-AW9</f>
        <v>0</v>
      </c>
      <c r="CN9" s="63">
        <f>BO9-CF9</f>
        <v>0</v>
      </c>
    </row>
    <row r="10" spans="1:91" ht="12.75">
      <c r="A10" s="58">
        <v>1880</v>
      </c>
      <c r="Z10" s="63">
        <v>0.544</v>
      </c>
      <c r="AV10" s="63">
        <v>0.544</v>
      </c>
      <c r="CM10" s="63">
        <f>BN10-CE10</f>
        <v>0</v>
      </c>
    </row>
    <row r="11" spans="1:92" ht="12.75">
      <c r="A11" s="58">
        <v>1885</v>
      </c>
      <c r="Y11" s="63">
        <v>0.54</v>
      </c>
      <c r="AW11" s="63">
        <v>0.54</v>
      </c>
      <c r="BO11" s="63">
        <f>Y11-AW11</f>
        <v>0</v>
      </c>
      <c r="CN11" s="63">
        <f>BO11-CF11</f>
        <v>0</v>
      </c>
    </row>
    <row r="12" spans="1:91" ht="12.75">
      <c r="A12" s="58">
        <v>1890</v>
      </c>
      <c r="Z12" s="63">
        <v>0.9227</v>
      </c>
      <c r="AV12" s="63">
        <v>0.9227</v>
      </c>
      <c r="CM12" s="63">
        <f>BN12-CE12</f>
        <v>0</v>
      </c>
    </row>
    <row r="13" spans="1:92" ht="12.75">
      <c r="A13" s="58">
        <v>1895</v>
      </c>
      <c r="Y13" s="63">
        <v>3.171</v>
      </c>
      <c r="AW13" s="63">
        <v>3.171</v>
      </c>
      <c r="BO13" s="63">
        <f>Y13-AW13</f>
        <v>0</v>
      </c>
      <c r="CN13" s="63">
        <f>BO13-CF13</f>
        <v>0</v>
      </c>
    </row>
    <row r="14" spans="1:94" ht="12.75">
      <c r="A14" s="58">
        <v>1897</v>
      </c>
      <c r="AF14" s="63">
        <f>BA14+BT14</f>
        <v>6</v>
      </c>
      <c r="BT14" s="63">
        <v>6</v>
      </c>
      <c r="CH14" s="63">
        <v>6</v>
      </c>
      <c r="CP14" s="63">
        <f>BT14-CH14</f>
        <v>0</v>
      </c>
    </row>
    <row r="15" ht="12.75">
      <c r="A15" s="58">
        <v>1900</v>
      </c>
    </row>
    <row r="16" ht="12.75">
      <c r="A16" s="58">
        <v>1901</v>
      </c>
    </row>
    <row r="17" spans="1:89" ht="12.75">
      <c r="A17" s="58">
        <v>1902</v>
      </c>
      <c r="P17" s="63">
        <v>8.62</v>
      </c>
      <c r="BJ17" s="63">
        <v>8.62</v>
      </c>
      <c r="CK17" s="63">
        <f>BJ17-CC17</f>
        <v>8.62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1.512</v>
      </c>
      <c r="AW20" s="63">
        <v>1.512</v>
      </c>
      <c r="BO20" s="63">
        <f>Y20-AW20</f>
        <v>0</v>
      </c>
      <c r="CN20" s="63">
        <f>BO20-CF20</f>
        <v>0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10</v>
      </c>
      <c r="BA23" s="63">
        <v>0</v>
      </c>
      <c r="BT23" s="63">
        <v>10</v>
      </c>
      <c r="CH23" s="63">
        <v>8</v>
      </c>
      <c r="CP23" s="63">
        <f>BT23-CH23</f>
        <v>2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9</v>
      </c>
      <c r="X28" s="63">
        <v>52.226</v>
      </c>
      <c r="Y28" s="63">
        <v>3.437</v>
      </c>
      <c r="Z28" s="63">
        <v>10.445</v>
      </c>
      <c r="AG28" s="63">
        <v>20</v>
      </c>
      <c r="AV28" s="63">
        <v>1.445</v>
      </c>
      <c r="AW28" s="63">
        <v>2.357</v>
      </c>
      <c r="BJ28" s="63">
        <v>9</v>
      </c>
      <c r="BN28" s="63">
        <v>9</v>
      </c>
      <c r="BO28" s="63">
        <f>Y28-AW28</f>
        <v>1.0799999999999996</v>
      </c>
      <c r="CE28" s="63">
        <v>9</v>
      </c>
      <c r="CF28" s="63">
        <v>1.08</v>
      </c>
      <c r="CK28" s="63">
        <f>BJ28-CC28</f>
        <v>9</v>
      </c>
      <c r="CM28" s="63">
        <f>BN28-CE28</f>
        <v>0</v>
      </c>
      <c r="CN28" s="63">
        <f>BO28-CF28</f>
        <v>0</v>
      </c>
    </row>
    <row r="29" spans="1:94" ht="12.75">
      <c r="A29" s="58">
        <v>1914</v>
      </c>
      <c r="D29" s="63">
        <f>AK29+BE29</f>
        <v>99</v>
      </c>
      <c r="M29" s="63">
        <v>12</v>
      </c>
      <c r="R29" s="63">
        <f>AS29+BK29</f>
        <v>0</v>
      </c>
      <c r="V29" s="63">
        <f>AU29+BM29</f>
        <v>51</v>
      </c>
      <c r="AD29" s="63">
        <f>AZ29+BS29</f>
        <v>36</v>
      </c>
      <c r="AF29" s="63">
        <f>BA29+BT29</f>
        <v>35.8</v>
      </c>
      <c r="AK29" s="63">
        <v>7</v>
      </c>
      <c r="AU29" s="63">
        <v>7</v>
      </c>
      <c r="AZ29" s="63">
        <v>0</v>
      </c>
      <c r="BA29" s="63">
        <v>0</v>
      </c>
      <c r="BE29" s="63">
        <v>92</v>
      </c>
      <c r="BM29" s="63">
        <v>44</v>
      </c>
      <c r="BS29" s="63">
        <v>36</v>
      </c>
      <c r="BT29" s="63">
        <v>35.8</v>
      </c>
      <c r="CH29" s="63">
        <v>30.6</v>
      </c>
      <c r="CL29" s="63">
        <f>BL29-CD29</f>
        <v>0</v>
      </c>
      <c r="CP29" s="63">
        <f>BT29-CH29</f>
        <v>5.199999999999996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40</v>
      </c>
      <c r="BA34" s="63">
        <v>0</v>
      </c>
      <c r="BT34" s="63">
        <v>40</v>
      </c>
      <c r="CH34" s="63">
        <v>32</v>
      </c>
      <c r="CP34" s="63">
        <f>BT34-CH34</f>
        <v>8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0</v>
      </c>
      <c r="BT39" s="63">
        <v>47</v>
      </c>
      <c r="CH39" s="63">
        <v>34.3</v>
      </c>
      <c r="CP39" s="63">
        <f>BT39-CH39</f>
        <v>12.700000000000003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 t="e">
        <f>NA()</f>
        <v>#N/A</v>
      </c>
      <c r="CM43" s="63">
        <f>BN43-CE43</f>
        <v>0</v>
      </c>
    </row>
    <row r="44" spans="1:94" ht="12.75">
      <c r="A44" s="58">
        <v>1929</v>
      </c>
      <c r="X44" s="63">
        <v>57.682</v>
      </c>
      <c r="AF44" s="63">
        <f>BA44+BT44</f>
        <v>59.199999999999996</v>
      </c>
      <c r="AG44" s="63">
        <v>52.226</v>
      </c>
      <c r="BA44" s="63">
        <v>0.4</v>
      </c>
      <c r="BT44" s="63">
        <v>58.8</v>
      </c>
      <c r="BV44" s="63">
        <v>69.97</v>
      </c>
      <c r="BW44" s="63">
        <v>70</v>
      </c>
      <c r="CH44" s="63">
        <v>41.5</v>
      </c>
      <c r="CP44" s="63">
        <f>BT44-CH44</f>
        <v>17.299999999999997</v>
      </c>
    </row>
    <row r="45" spans="1:73" ht="12.75">
      <c r="A45" s="58">
        <v>1930</v>
      </c>
      <c r="AE45" s="63">
        <v>75.1</v>
      </c>
      <c r="BB45" s="63">
        <v>4.38</v>
      </c>
      <c r="BU45" s="63">
        <v>70.7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ht="12.75">
      <c r="A49" s="58">
        <v>1934</v>
      </c>
    </row>
    <row r="50" spans="1:86" ht="12.75">
      <c r="A50" s="58">
        <v>1935</v>
      </c>
      <c r="BA50" s="63">
        <v>0.4</v>
      </c>
      <c r="CH50" s="63">
        <v>36.6</v>
      </c>
    </row>
    <row r="51" spans="1:75" ht="12.75">
      <c r="A51" s="58">
        <v>1936</v>
      </c>
      <c r="BU51" s="63">
        <v>50.4</v>
      </c>
      <c r="BV51" s="63">
        <v>50.38</v>
      </c>
      <c r="BW51" s="63">
        <v>50</v>
      </c>
    </row>
    <row r="52" ht="12.75">
      <c r="A52" s="58">
        <v>1937</v>
      </c>
    </row>
    <row r="53" spans="1:95" ht="12.75">
      <c r="A53" s="58">
        <v>1938</v>
      </c>
      <c r="E53" s="63">
        <v>152</v>
      </c>
      <c r="N53" s="63">
        <v>20</v>
      </c>
      <c r="AB53" s="63">
        <v>25</v>
      </c>
      <c r="AI53" s="63">
        <v>72.9</v>
      </c>
      <c r="AL53" s="63">
        <v>84</v>
      </c>
      <c r="BC53" s="63">
        <v>4.7</v>
      </c>
      <c r="BX53" s="63">
        <v>68.2</v>
      </c>
      <c r="CO53" s="63">
        <f>BP53-CG53</f>
        <v>0</v>
      </c>
      <c r="CQ53" s="63">
        <f>BX53-CI53</f>
        <v>68.2</v>
      </c>
    </row>
    <row r="54" spans="1:91" ht="12.75">
      <c r="A54" s="58">
        <v>1939</v>
      </c>
      <c r="Z54" s="63">
        <v>10.738</v>
      </c>
      <c r="CM54" s="63">
        <f>BN54-CE54</f>
        <v>0</v>
      </c>
    </row>
    <row r="55" spans="1:74" ht="12.75">
      <c r="A55" s="58">
        <v>1940</v>
      </c>
      <c r="BV55" s="63">
        <v>68.2</v>
      </c>
    </row>
    <row r="56" ht="12.75">
      <c r="A56" s="58">
        <v>1941</v>
      </c>
    </row>
    <row r="57" ht="12.75">
      <c r="A57" s="58">
        <v>1942</v>
      </c>
    </row>
    <row r="58" spans="1:75" ht="12.75">
      <c r="A58" s="58">
        <v>1943</v>
      </c>
      <c r="AE58" s="63">
        <f>BB58+BU58</f>
        <v>88.7</v>
      </c>
      <c r="BB58" s="63">
        <v>1.4</v>
      </c>
      <c r="BU58" s="63">
        <v>87.3</v>
      </c>
      <c r="BW58" s="63">
        <v>87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spans="1:26" ht="12.75">
      <c r="A64" s="58">
        <v>1949</v>
      </c>
      <c r="Z64" s="63">
        <v>9.796</v>
      </c>
    </row>
    <row r="65" spans="1:75" ht="12.75">
      <c r="A65" s="58">
        <v>1950</v>
      </c>
      <c r="BW65" s="63">
        <v>106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106</v>
      </c>
    </row>
    <row r="73" ht="12.75">
      <c r="A73" s="58">
        <v>1958</v>
      </c>
    </row>
    <row r="74" spans="1:75" ht="12.75">
      <c r="A74" s="58">
        <v>1959</v>
      </c>
      <c r="BW74" s="63">
        <v>131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149</v>
      </c>
    </row>
    <row r="82" spans="1:59" ht="12.75">
      <c r="A82" s="58">
        <v>1967</v>
      </c>
      <c r="BG82" s="63">
        <v>137.5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0">
        <v>159.279</v>
      </c>
      <c r="AO85" s="100">
        <v>120.279</v>
      </c>
      <c r="AP85" s="100">
        <v>106.279</v>
      </c>
      <c r="AQ85" s="100">
        <v>14</v>
      </c>
    </row>
    <row r="86" spans="1:59" ht="12.75">
      <c r="A86" s="58">
        <v>1971</v>
      </c>
      <c r="F86" s="63">
        <f>AM86+BG86</f>
        <v>310</v>
      </c>
      <c r="AM86" s="63">
        <v>125</v>
      </c>
      <c r="AN86" s="100"/>
      <c r="AO86" s="100"/>
      <c r="AP86" s="100"/>
      <c r="AQ86" s="100"/>
      <c r="BG86" s="63">
        <v>185</v>
      </c>
    </row>
    <row r="87" spans="1:43" ht="12.75">
      <c r="A87" s="58">
        <v>1972</v>
      </c>
      <c r="AN87" s="100"/>
      <c r="AO87" s="100"/>
      <c r="AP87" s="100"/>
      <c r="AQ87" s="100"/>
    </row>
    <row r="88" spans="1:43" ht="12.75">
      <c r="A88" s="58">
        <v>1973</v>
      </c>
      <c r="AN88" s="100"/>
      <c r="AO88" s="100"/>
      <c r="AP88" s="100"/>
      <c r="AQ88" s="100"/>
    </row>
    <row r="89" spans="1:43" ht="12.75">
      <c r="A89" s="58">
        <v>1974</v>
      </c>
      <c r="AN89" s="100"/>
      <c r="AO89" s="100"/>
      <c r="AP89" s="100"/>
      <c r="AQ89" s="100"/>
    </row>
    <row r="90" spans="1:43" ht="12.75">
      <c r="A90" s="58">
        <v>1975</v>
      </c>
      <c r="AN90" s="100"/>
      <c r="AO90" s="100"/>
      <c r="AP90" s="100"/>
      <c r="AQ90" s="100"/>
    </row>
    <row r="91" spans="1:43" ht="12.75">
      <c r="A91" s="58">
        <v>1976</v>
      </c>
      <c r="AN91" s="100"/>
      <c r="AO91" s="100"/>
      <c r="AP91" s="100"/>
      <c r="AQ91" s="100"/>
    </row>
    <row r="92" spans="1:59" ht="12.75">
      <c r="A92" s="58">
        <v>1977</v>
      </c>
      <c r="F92" s="63">
        <f>AM92+BG92</f>
        <v>646</v>
      </c>
      <c r="AM92" s="63">
        <v>376</v>
      </c>
      <c r="AN92" s="100"/>
      <c r="AO92" s="100"/>
      <c r="AP92" s="100"/>
      <c r="AQ92" s="100"/>
      <c r="BG92" s="63">
        <v>270</v>
      </c>
    </row>
    <row r="93" spans="1:43" ht="12.75">
      <c r="A93" s="58">
        <v>1978</v>
      </c>
      <c r="AN93" s="100"/>
      <c r="AO93" s="100"/>
      <c r="AP93" s="100"/>
      <c r="AQ93" s="100"/>
    </row>
    <row r="94" spans="1:43" ht="12.75">
      <c r="A94" s="58">
        <v>1979</v>
      </c>
      <c r="AN94" s="100"/>
      <c r="AO94" s="100"/>
      <c r="AP94" s="100"/>
      <c r="AQ94" s="100"/>
    </row>
    <row r="95" spans="1:43" ht="12.75">
      <c r="A95" s="58">
        <v>1980</v>
      </c>
      <c r="AN95" s="100">
        <v>1179.906</v>
      </c>
      <c r="AO95" s="100">
        <v>844.906</v>
      </c>
      <c r="AP95" s="100">
        <v>562.906</v>
      </c>
      <c r="AQ95" s="100">
        <v>282</v>
      </c>
    </row>
    <row r="96" spans="1:43" ht="12.75">
      <c r="A96" s="58">
        <v>1981</v>
      </c>
      <c r="AN96" s="100"/>
      <c r="AO96" s="100"/>
      <c r="AP96" s="100"/>
      <c r="AQ96" s="100"/>
    </row>
    <row r="97" spans="1:43" ht="12.75">
      <c r="A97" s="58">
        <v>1982</v>
      </c>
      <c r="AN97" s="100"/>
      <c r="AO97" s="100"/>
      <c r="AP97" s="100"/>
      <c r="AQ97" s="100"/>
    </row>
    <row r="98" spans="1:43" ht="12.75">
      <c r="A98" s="58">
        <v>1983</v>
      </c>
      <c r="AN98" s="100"/>
      <c r="AO98" s="100"/>
      <c r="AP98" s="100"/>
      <c r="AQ98" s="100"/>
    </row>
    <row r="99" spans="1:43" ht="12.75">
      <c r="A99" s="58">
        <v>1984</v>
      </c>
      <c r="AN99" s="100"/>
      <c r="AO99" s="100"/>
      <c r="AP99" s="100"/>
      <c r="AQ99" s="100"/>
    </row>
    <row r="100" spans="1:43" ht="12.75">
      <c r="A100" s="58">
        <v>1985</v>
      </c>
      <c r="AN100" s="100"/>
      <c r="AO100" s="100"/>
      <c r="AP100" s="100"/>
      <c r="AQ100" s="100"/>
    </row>
    <row r="101" spans="1:43" ht="12.75">
      <c r="A101" s="58">
        <v>1986</v>
      </c>
      <c r="AN101" s="100"/>
      <c r="AO101" s="100"/>
      <c r="AP101" s="100"/>
      <c r="AQ101" s="100"/>
    </row>
    <row r="102" spans="1:43" ht="12.75">
      <c r="A102" s="58">
        <v>1987</v>
      </c>
      <c r="AN102" s="100"/>
      <c r="AO102" s="100"/>
      <c r="AP102" s="100"/>
      <c r="AQ102" s="100"/>
    </row>
    <row r="103" spans="1:43" ht="12.75">
      <c r="A103" s="58">
        <v>1988</v>
      </c>
      <c r="AN103" s="100"/>
      <c r="AO103" s="100"/>
      <c r="AP103" s="100"/>
      <c r="AQ103" s="100"/>
    </row>
    <row r="104" spans="1:43" ht="12.75">
      <c r="A104" s="58">
        <v>1989</v>
      </c>
      <c r="AN104" s="100"/>
      <c r="AO104" s="100"/>
      <c r="AP104" s="100"/>
      <c r="AQ104" s="100"/>
    </row>
    <row r="105" spans="1:43" ht="12.75">
      <c r="A105" s="58">
        <v>1990</v>
      </c>
      <c r="AN105" s="100">
        <v>3080.443</v>
      </c>
      <c r="AO105" s="100">
        <v>2604.716</v>
      </c>
      <c r="AP105" s="100">
        <v>2477.81</v>
      </c>
      <c r="AQ105" s="100">
        <v>126.906</v>
      </c>
    </row>
    <row r="106" spans="1:43" ht="12.75">
      <c r="A106" s="58">
        <v>1991</v>
      </c>
      <c r="AN106" s="100"/>
      <c r="AO106" s="100"/>
      <c r="AP106" s="100"/>
      <c r="AQ106" s="100"/>
    </row>
    <row r="107" spans="1:43" ht="12.75">
      <c r="A107" s="58">
        <v>1992</v>
      </c>
      <c r="AN107" s="100"/>
      <c r="AO107" s="100"/>
      <c r="AP107" s="100"/>
      <c r="AQ107" s="100"/>
    </row>
    <row r="108" spans="1:43" ht="12.75">
      <c r="A108" s="58">
        <v>1993</v>
      </c>
      <c r="AN108" s="100"/>
      <c r="AO108" s="100"/>
      <c r="AP108" s="100"/>
      <c r="AQ108" s="100"/>
    </row>
    <row r="109" spans="1:43" ht="12.75">
      <c r="A109" s="58">
        <v>1994</v>
      </c>
      <c r="AN109" s="100"/>
      <c r="AO109" s="100"/>
      <c r="AP109" s="100"/>
      <c r="AQ109" s="100"/>
    </row>
    <row r="110" spans="1:43" ht="12.75">
      <c r="A110" s="58">
        <v>1995</v>
      </c>
      <c r="AN110" s="100">
        <v>3655.439</v>
      </c>
      <c r="AO110" s="100">
        <v>2965.599</v>
      </c>
      <c r="AP110" s="100">
        <v>2823.599</v>
      </c>
      <c r="AQ110" s="100">
        <v>142</v>
      </c>
    </row>
    <row r="111" spans="1:43" ht="12.75">
      <c r="A111" s="58">
        <v>1996</v>
      </c>
      <c r="AN111" s="100">
        <v>3772.171</v>
      </c>
      <c r="AO111" s="100">
        <v>2876.415</v>
      </c>
      <c r="AP111" s="100">
        <v>2755.415</v>
      </c>
      <c r="AQ111" s="100">
        <v>121</v>
      </c>
    </row>
    <row r="112" spans="1:43" ht="12.75">
      <c r="A112" s="58">
        <v>1997</v>
      </c>
      <c r="AN112" s="100">
        <v>3875.557</v>
      </c>
      <c r="AO112" s="100">
        <v>2974.703</v>
      </c>
      <c r="AP112" s="100">
        <v>2871.932</v>
      </c>
      <c r="AQ112" s="100">
        <v>102.771</v>
      </c>
    </row>
    <row r="113" spans="1:43" ht="12.75">
      <c r="A113" s="58">
        <v>1998</v>
      </c>
      <c r="AN113" s="100">
        <v>4073.77</v>
      </c>
      <c r="AO113" s="100">
        <v>3174.081</v>
      </c>
      <c r="AP113" s="100">
        <v>2992.122</v>
      </c>
      <c r="AQ113" s="100">
        <v>181.959</v>
      </c>
    </row>
    <row r="114" spans="1:43" ht="12.75">
      <c r="A114" s="58">
        <v>1999</v>
      </c>
      <c r="AN114" s="100">
        <v>4205.365</v>
      </c>
      <c r="AO114" s="100">
        <v>3295.741</v>
      </c>
      <c r="AP114" s="100">
        <v>3134</v>
      </c>
      <c r="AQ114" s="100">
        <v>161.741</v>
      </c>
    </row>
    <row r="115" spans="1:43" ht="12.75">
      <c r="A115" s="58">
        <v>2000</v>
      </c>
      <c r="AN115" s="100">
        <v>4262.664</v>
      </c>
      <c r="AO115" s="100">
        <v>3320.711</v>
      </c>
      <c r="AP115" s="100">
        <v>3179.188</v>
      </c>
      <c r="AQ115" s="100">
        <v>141.523</v>
      </c>
    </row>
    <row r="116" spans="1:43" ht="12.75">
      <c r="A116" s="58">
        <v>2001</v>
      </c>
      <c r="AN116" s="100">
        <v>4526.148</v>
      </c>
      <c r="AO116" s="100">
        <v>3577.406</v>
      </c>
      <c r="AP116" s="100">
        <v>3456.083</v>
      </c>
      <c r="AQ116" s="100">
        <v>121.323</v>
      </c>
    </row>
    <row r="117" ht="12.75">
      <c r="A117" s="58">
        <v>2002</v>
      </c>
    </row>
  </sheetData>
  <mergeCells count="19">
    <mergeCell ref="A3:A4"/>
    <mergeCell ref="B1:G1"/>
    <mergeCell ref="L1:O1"/>
    <mergeCell ref="P1:S1"/>
    <mergeCell ref="T1:AC1"/>
    <mergeCell ref="AD1:AI1"/>
    <mergeCell ref="AJ1:AQ1"/>
    <mergeCell ref="AT1:AY1"/>
    <mergeCell ref="AR1:AS1"/>
    <mergeCell ref="CP1:CQ1"/>
    <mergeCell ref="AZ1:BC1"/>
    <mergeCell ref="BD1:BI1"/>
    <mergeCell ref="BL1:BR1"/>
    <mergeCell ref="BJ1:BK1"/>
    <mergeCell ref="BS1:BZ1"/>
    <mergeCell ref="CA1:CB1"/>
    <mergeCell ref="CD1:CG1"/>
    <mergeCell ref="CL1:CO1"/>
    <mergeCell ref="CH1:CI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5.57421875" style="48" customWidth="1"/>
    <col min="2" max="16384" width="9.140625" style="63" customWidth="1"/>
  </cols>
  <sheetData>
    <row r="1" spans="1:95" ht="13.5" thickBot="1">
      <c r="A1" s="86" t="s">
        <v>409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60" t="s">
        <v>170</v>
      </c>
      <c r="AS1" s="61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407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90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408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7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/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423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234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69" ht="12.75">
      <c r="A7" s="55" t="s">
        <v>0</v>
      </c>
      <c r="BO7" s="63" t="s">
        <v>410</v>
      </c>
      <c r="BQ7" s="63" t="s">
        <v>410</v>
      </c>
    </row>
    <row r="8" spans="1:92" ht="12.75">
      <c r="A8" s="56">
        <v>1865</v>
      </c>
      <c r="CN8" s="63">
        <f>BO8-CF8</f>
        <v>0</v>
      </c>
    </row>
    <row r="9" spans="1:92" ht="12.75">
      <c r="A9" s="57">
        <v>1875</v>
      </c>
      <c r="CN9" s="63">
        <f>BO9-CF9</f>
        <v>0</v>
      </c>
    </row>
    <row r="10" spans="1:91" ht="12.75">
      <c r="A10" s="58">
        <v>1880</v>
      </c>
      <c r="CM10" s="63">
        <f>BN10-CE10</f>
        <v>0</v>
      </c>
    </row>
    <row r="11" spans="1:92" ht="12.75">
      <c r="A11" s="58">
        <v>1885</v>
      </c>
      <c r="CN11" s="63">
        <f>BO11-CF11</f>
        <v>0</v>
      </c>
    </row>
    <row r="12" spans="1:91" ht="12.75">
      <c r="A12" s="58">
        <v>1890</v>
      </c>
      <c r="CM12" s="63">
        <f>BN12-CE12</f>
        <v>0</v>
      </c>
    </row>
    <row r="13" spans="1:92" ht="12.75">
      <c r="A13" s="58">
        <v>1895</v>
      </c>
      <c r="CN13" s="63">
        <f>BO13-CF13</f>
        <v>0</v>
      </c>
    </row>
    <row r="14" spans="1:94" ht="12.75">
      <c r="A14" s="58">
        <v>1897</v>
      </c>
      <c r="AF14" s="63">
        <f>BA14+BT14</f>
        <v>5</v>
      </c>
      <c r="BT14" s="63">
        <v>5</v>
      </c>
      <c r="CP14" s="63">
        <f>BT14-CH14</f>
        <v>5</v>
      </c>
    </row>
    <row r="15" ht="12.75">
      <c r="A15" s="58">
        <v>1900</v>
      </c>
    </row>
    <row r="16" ht="12.75">
      <c r="A16" s="58">
        <v>1901</v>
      </c>
    </row>
    <row r="17" spans="1:89" ht="12.75">
      <c r="A17" s="58">
        <v>1902</v>
      </c>
      <c r="CK17" s="63">
        <f>BJ17-CC17</f>
        <v>0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CN20" s="63">
        <f>BO20-CF20</f>
        <v>0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0</v>
      </c>
      <c r="BA23" s="63">
        <v>0</v>
      </c>
      <c r="CP23" s="63">
        <f>BT23-CH23</f>
        <v>0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CK28" s="63">
        <f>BJ28-CC28</f>
        <v>0</v>
      </c>
      <c r="CM28" s="63">
        <f>BN28-CE28</f>
        <v>0</v>
      </c>
      <c r="CN28" s="63">
        <f>BO28-CF28</f>
        <v>0</v>
      </c>
    </row>
    <row r="29" spans="1:94" ht="12.75">
      <c r="A29" s="58">
        <v>1914</v>
      </c>
      <c r="D29" s="63">
        <f>AK29+BE29</f>
        <v>11</v>
      </c>
      <c r="R29" s="63">
        <f>AS29+BK29</f>
        <v>0</v>
      </c>
      <c r="V29" s="63">
        <f>AU29+BM29</f>
        <v>0</v>
      </c>
      <c r="AD29" s="63">
        <f>AZ29+BS29</f>
        <v>11</v>
      </c>
      <c r="AF29" s="63">
        <f>BA29+BT29</f>
        <v>10.8</v>
      </c>
      <c r="AK29" s="63">
        <v>1</v>
      </c>
      <c r="AZ29" s="63">
        <v>1</v>
      </c>
      <c r="BA29" s="63">
        <v>0.4</v>
      </c>
      <c r="BE29" s="63">
        <v>10</v>
      </c>
      <c r="BS29" s="63">
        <v>10</v>
      </c>
      <c r="BT29" s="63">
        <v>10.4</v>
      </c>
      <c r="CL29" s="63">
        <f>BL29-CD29</f>
        <v>0</v>
      </c>
      <c r="CP29" s="63">
        <f>BT29-CH29</f>
        <v>10.4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17.3</v>
      </c>
      <c r="BT34" s="63">
        <v>17.3</v>
      </c>
      <c r="CP34" s="63">
        <f>BT34-CH34</f>
        <v>17.3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17.3</v>
      </c>
      <c r="BT39" s="63">
        <v>17.9</v>
      </c>
      <c r="CP39" s="63">
        <f>BT39-CH39</f>
        <v>17.9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BT43" s="63">
        <v>13.8</v>
      </c>
      <c r="CM43" s="63">
        <f>BN43-CE43</f>
        <v>0</v>
      </c>
    </row>
    <row r="44" spans="1:94" ht="12.75">
      <c r="A44" s="58">
        <v>1929</v>
      </c>
      <c r="AF44" s="63">
        <f>BA44+BT44</f>
        <v>14.5</v>
      </c>
      <c r="BA44" s="63">
        <v>14.5</v>
      </c>
      <c r="BW44" s="63">
        <v>14</v>
      </c>
      <c r="CP44" s="63">
        <f>BT44-CH44</f>
        <v>0</v>
      </c>
    </row>
    <row r="45" ht="12.75">
      <c r="A45" s="58">
        <v>1930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ht="12.75">
      <c r="A49" s="58">
        <v>1934</v>
      </c>
    </row>
    <row r="50" spans="1:53" ht="12.75">
      <c r="A50" s="58">
        <v>1935</v>
      </c>
      <c r="BA50" s="63">
        <v>9.7</v>
      </c>
    </row>
    <row r="51" spans="1:75" ht="12.75">
      <c r="A51" s="58">
        <v>1936</v>
      </c>
      <c r="BW51" s="63">
        <v>10</v>
      </c>
    </row>
    <row r="52" ht="12.75">
      <c r="A52" s="58">
        <v>1937</v>
      </c>
    </row>
    <row r="53" spans="1:95" ht="12.75">
      <c r="A53" s="58">
        <v>1938</v>
      </c>
      <c r="E53" s="63">
        <v>0</v>
      </c>
      <c r="AI53" s="63">
        <v>18.2</v>
      </c>
      <c r="AL53" s="63">
        <v>5.7</v>
      </c>
      <c r="BC53" s="63">
        <v>4.7</v>
      </c>
      <c r="BF53" s="63">
        <v>12.5</v>
      </c>
      <c r="BX53" s="63">
        <v>12.5</v>
      </c>
      <c r="CO53" s="63">
        <f>BP53-CG53</f>
        <v>0</v>
      </c>
      <c r="CQ53" s="63">
        <f>BX53-CI53</f>
        <v>12.5</v>
      </c>
    </row>
    <row r="54" spans="1:91" ht="12.75">
      <c r="A54" s="58">
        <v>1939</v>
      </c>
      <c r="CM54" s="63">
        <f>BN54-CE54</f>
        <v>0</v>
      </c>
    </row>
    <row r="55" ht="12.75">
      <c r="A55" s="58">
        <v>1940</v>
      </c>
    </row>
    <row r="56" ht="12.75">
      <c r="A56" s="58">
        <v>1941</v>
      </c>
    </row>
    <row r="57" ht="12.75">
      <c r="A57" s="58">
        <v>1942</v>
      </c>
    </row>
    <row r="58" spans="1:75" ht="12.75">
      <c r="A58" s="58">
        <v>1943</v>
      </c>
      <c r="BW58" s="63">
        <v>14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ht="12.75">
      <c r="A64" s="58">
        <v>1949</v>
      </c>
    </row>
    <row r="65" spans="1:75" ht="12.75">
      <c r="A65" s="58">
        <v>1950</v>
      </c>
      <c r="BW65" s="63">
        <v>13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35</v>
      </c>
    </row>
    <row r="73" ht="12.75">
      <c r="A73" s="58">
        <v>1958</v>
      </c>
    </row>
    <row r="74" spans="1:75" ht="12.75">
      <c r="A74" s="58">
        <v>1959</v>
      </c>
      <c r="BW74" s="63">
        <v>36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ht="12.75">
      <c r="A81" s="58">
        <v>1966</v>
      </c>
    </row>
    <row r="82" spans="1:59" ht="12.75">
      <c r="A82" s="58">
        <v>1967</v>
      </c>
      <c r="BG82" s="63">
        <v>36.2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1">
        <v>42.813</v>
      </c>
      <c r="AO85" s="101">
        <v>39.923</v>
      </c>
      <c r="AP85" s="101">
        <v>39.923</v>
      </c>
      <c r="AQ85" s="101">
        <v>0</v>
      </c>
    </row>
    <row r="86" spans="1:59" ht="12.75">
      <c r="A86" s="58">
        <v>1971</v>
      </c>
      <c r="F86" s="63">
        <f>AM86+BG86</f>
        <v>89</v>
      </c>
      <c r="AM86" s="63">
        <v>39</v>
      </c>
      <c r="AN86" s="101"/>
      <c r="AO86" s="101"/>
      <c r="AP86" s="101"/>
      <c r="AQ86" s="101"/>
      <c r="BG86" s="63">
        <v>50</v>
      </c>
    </row>
    <row r="87" spans="1:43" ht="12.75">
      <c r="A87" s="58">
        <v>1972</v>
      </c>
      <c r="AN87" s="101"/>
      <c r="AO87" s="101"/>
      <c r="AP87" s="101"/>
      <c r="AQ87" s="101"/>
    </row>
    <row r="88" spans="1:43" ht="12.75">
      <c r="A88" s="58">
        <v>1973</v>
      </c>
      <c r="AN88" s="101"/>
      <c r="AO88" s="101"/>
      <c r="AP88" s="101"/>
      <c r="AQ88" s="101"/>
    </row>
    <row r="89" spans="1:43" ht="12.75">
      <c r="A89" s="58">
        <v>1974</v>
      </c>
      <c r="AN89" s="101"/>
      <c r="AO89" s="101"/>
      <c r="AP89" s="101"/>
      <c r="AQ89" s="101"/>
    </row>
    <row r="90" spans="1:43" ht="12.75">
      <c r="A90" s="58">
        <v>1975</v>
      </c>
      <c r="AN90" s="101"/>
      <c r="AO90" s="101"/>
      <c r="AP90" s="101"/>
      <c r="AQ90" s="101"/>
    </row>
    <row r="91" spans="1:43" ht="12.75">
      <c r="A91" s="58">
        <v>1976</v>
      </c>
      <c r="AN91" s="101"/>
      <c r="AO91" s="101"/>
      <c r="AP91" s="101"/>
      <c r="AQ91" s="101"/>
    </row>
    <row r="92" spans="1:59" ht="12.75">
      <c r="A92" s="58">
        <v>1977</v>
      </c>
      <c r="F92" s="63">
        <f>AM92+BG92</f>
        <v>197</v>
      </c>
      <c r="AM92" s="63">
        <v>122</v>
      </c>
      <c r="AN92" s="101"/>
      <c r="AO92" s="101"/>
      <c r="AP92" s="101"/>
      <c r="AQ92" s="101"/>
      <c r="BG92" s="63">
        <v>75</v>
      </c>
    </row>
    <row r="93" spans="1:43" ht="12.75">
      <c r="A93" s="58">
        <v>1978</v>
      </c>
      <c r="AN93" s="101"/>
      <c r="AO93" s="101"/>
      <c r="AP93" s="101"/>
      <c r="AQ93" s="101"/>
    </row>
    <row r="94" spans="1:43" ht="12.75">
      <c r="A94" s="58">
        <v>1979</v>
      </c>
      <c r="AN94" s="101"/>
      <c r="AO94" s="101"/>
      <c r="AP94" s="101"/>
      <c r="AQ94" s="101"/>
    </row>
    <row r="95" spans="1:43" ht="12.75">
      <c r="A95" s="58">
        <v>1980</v>
      </c>
      <c r="AN95" s="101">
        <v>349.852</v>
      </c>
      <c r="AO95" s="101">
        <v>289.677</v>
      </c>
      <c r="AP95" s="101">
        <v>289.677</v>
      </c>
      <c r="AQ95" s="101">
        <v>0</v>
      </c>
    </row>
    <row r="96" spans="1:43" ht="12.75">
      <c r="A96" s="58">
        <v>1981</v>
      </c>
      <c r="AN96" s="101"/>
      <c r="AO96" s="101"/>
      <c r="AP96" s="101"/>
      <c r="AQ96" s="101"/>
    </row>
    <row r="97" spans="1:43" ht="12.75">
      <c r="A97" s="58">
        <v>1982</v>
      </c>
      <c r="AN97" s="101"/>
      <c r="AO97" s="101"/>
      <c r="AP97" s="101"/>
      <c r="AQ97" s="101"/>
    </row>
    <row r="98" spans="1:43" ht="12.75">
      <c r="A98" s="58">
        <v>1983</v>
      </c>
      <c r="AN98" s="101"/>
      <c r="AO98" s="101"/>
      <c r="AP98" s="101"/>
      <c r="AQ98" s="101"/>
    </row>
    <row r="99" spans="1:43" ht="12.75">
      <c r="A99" s="58">
        <v>1984</v>
      </c>
      <c r="AN99" s="101"/>
      <c r="AO99" s="101"/>
      <c r="AP99" s="101"/>
      <c r="AQ99" s="101"/>
    </row>
    <row r="100" spans="1:43" ht="12.75">
      <c r="A100" s="58">
        <v>1985</v>
      </c>
      <c r="AN100" s="101"/>
      <c r="AO100" s="101"/>
      <c r="AP100" s="101"/>
      <c r="AQ100" s="101"/>
    </row>
    <row r="101" spans="1:43" ht="12.75">
      <c r="A101" s="58">
        <v>1986</v>
      </c>
      <c r="AN101" s="101"/>
      <c r="AO101" s="101"/>
      <c r="AP101" s="101"/>
      <c r="AQ101" s="101"/>
    </row>
    <row r="102" spans="1:43" ht="12.75">
      <c r="A102" s="58">
        <v>1987</v>
      </c>
      <c r="AN102" s="101"/>
      <c r="AO102" s="101"/>
      <c r="AP102" s="101"/>
      <c r="AQ102" s="101"/>
    </row>
    <row r="103" spans="1:43" ht="12.75">
      <c r="A103" s="58">
        <v>1988</v>
      </c>
      <c r="AN103" s="101"/>
      <c r="AO103" s="101"/>
      <c r="AP103" s="101"/>
      <c r="AQ103" s="101"/>
    </row>
    <row r="104" spans="1:43" ht="12.75">
      <c r="A104" s="58">
        <v>1989</v>
      </c>
      <c r="AN104" s="101"/>
      <c r="AO104" s="101"/>
      <c r="AP104" s="101"/>
      <c r="AQ104" s="101"/>
    </row>
    <row r="105" spans="1:43" ht="12.75">
      <c r="A105" s="58">
        <v>1990</v>
      </c>
      <c r="AN105" s="101">
        <v>910.505</v>
      </c>
      <c r="AO105" s="101">
        <v>772.162</v>
      </c>
      <c r="AP105" s="101">
        <v>772.162</v>
      </c>
      <c r="AQ105" s="101">
        <v>0</v>
      </c>
    </row>
    <row r="106" spans="1:43" ht="12.75">
      <c r="A106" s="58">
        <v>1991</v>
      </c>
      <c r="AN106" s="101"/>
      <c r="AO106" s="101"/>
      <c r="AP106" s="101"/>
      <c r="AQ106" s="101"/>
    </row>
    <row r="107" spans="1:43" ht="12.75">
      <c r="A107" s="58">
        <v>1992</v>
      </c>
      <c r="AN107" s="101"/>
      <c r="AO107" s="101"/>
      <c r="AP107" s="101"/>
      <c r="AQ107" s="101"/>
    </row>
    <row r="108" spans="1:43" ht="12.75">
      <c r="A108" s="58">
        <v>1993</v>
      </c>
      <c r="AN108" s="101"/>
      <c r="AO108" s="101"/>
      <c r="AP108" s="101"/>
      <c r="AQ108" s="101"/>
    </row>
    <row r="109" spans="1:43" ht="12.75">
      <c r="A109" s="58">
        <v>1994</v>
      </c>
      <c r="AN109" s="101"/>
      <c r="AO109" s="101"/>
      <c r="AP109" s="101"/>
      <c r="AQ109" s="101"/>
    </row>
    <row r="110" spans="1:43" ht="12.75">
      <c r="A110" s="58">
        <v>1995</v>
      </c>
      <c r="AN110" s="101">
        <v>815.815</v>
      </c>
      <c r="AO110" s="101">
        <v>760.83</v>
      </c>
      <c r="AP110" s="101">
        <v>760.83</v>
      </c>
      <c r="AQ110" s="101">
        <v>0</v>
      </c>
    </row>
    <row r="111" spans="1:43" ht="12.75">
      <c r="A111" s="58">
        <v>1996</v>
      </c>
      <c r="AN111" s="101">
        <v>904.035</v>
      </c>
      <c r="AO111" s="101">
        <v>843.214</v>
      </c>
      <c r="AP111" s="101">
        <v>843.214</v>
      </c>
      <c r="AQ111" s="101">
        <v>0</v>
      </c>
    </row>
    <row r="112" spans="1:43" ht="12.75">
      <c r="A112" s="58">
        <v>1997</v>
      </c>
      <c r="AN112" s="101">
        <v>1052.059</v>
      </c>
      <c r="AO112" s="101">
        <v>902.099</v>
      </c>
      <c r="AP112" s="101">
        <v>902.099</v>
      </c>
      <c r="AQ112" s="101">
        <v>0</v>
      </c>
    </row>
    <row r="113" spans="1:43" ht="12.75">
      <c r="A113" s="58">
        <v>1998</v>
      </c>
      <c r="AN113" s="101">
        <v>1050.087</v>
      </c>
      <c r="AO113" s="101">
        <v>982.42</v>
      </c>
      <c r="AP113" s="101">
        <v>982.42</v>
      </c>
      <c r="AQ113" s="101">
        <v>0</v>
      </c>
    </row>
    <row r="114" spans="1:43" ht="12.75">
      <c r="A114" s="58">
        <v>1999</v>
      </c>
      <c r="AN114" s="101">
        <v>1182.412</v>
      </c>
      <c r="AO114" s="101">
        <v>1041.204</v>
      </c>
      <c r="AP114" s="101">
        <v>1041.204</v>
      </c>
      <c r="AQ114" s="101">
        <v>0</v>
      </c>
    </row>
    <row r="115" spans="1:43" ht="12.75">
      <c r="A115" s="58">
        <v>2000</v>
      </c>
      <c r="AN115" s="101">
        <v>1169.058</v>
      </c>
      <c r="AO115" s="101">
        <v>1039.372</v>
      </c>
      <c r="AP115" s="101">
        <v>1039.372</v>
      </c>
      <c r="AQ115" s="101">
        <v>0</v>
      </c>
    </row>
    <row r="116" spans="1:43" ht="12.75">
      <c r="A116" s="58">
        <v>2001</v>
      </c>
      <c r="AN116" s="101">
        <v>1249.966</v>
      </c>
      <c r="AO116" s="101">
        <v>1028.106</v>
      </c>
      <c r="AP116" s="101">
        <v>1028.106</v>
      </c>
      <c r="AQ116" s="101">
        <v>0</v>
      </c>
    </row>
    <row r="117" ht="12.75">
      <c r="A117" s="58">
        <v>2002</v>
      </c>
    </row>
  </sheetData>
  <mergeCells count="18">
    <mergeCell ref="CP1:CQ1"/>
    <mergeCell ref="AZ1:BC1"/>
    <mergeCell ref="BD1:BI1"/>
    <mergeCell ref="BL1:BR1"/>
    <mergeCell ref="BJ1:BK1"/>
    <mergeCell ref="BS1:BZ1"/>
    <mergeCell ref="CA1:CB1"/>
    <mergeCell ref="CD1:CG1"/>
    <mergeCell ref="CL1:CO1"/>
    <mergeCell ref="CH1:CI1"/>
    <mergeCell ref="T1:AC1"/>
    <mergeCell ref="AD1:AI1"/>
    <mergeCell ref="AJ1:AQ1"/>
    <mergeCell ref="AT1:AY1"/>
    <mergeCell ref="P1:S1"/>
    <mergeCell ref="L1:O1"/>
    <mergeCell ref="B1:G1"/>
    <mergeCell ref="A3:A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Q125"/>
  <sheetViews>
    <sheetView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6.140625" style="48" customWidth="1"/>
    <col min="2" max="26" width="9.140625" style="63" customWidth="1"/>
    <col min="27" max="27" width="7.28125" style="63" customWidth="1"/>
    <col min="28" max="31" width="9.140625" style="63" customWidth="1"/>
    <col min="32" max="32" width="9.57421875" style="63" customWidth="1"/>
    <col min="33" max="48" width="9.140625" style="63" customWidth="1"/>
    <col min="49" max="49" width="6.00390625" style="63" customWidth="1"/>
    <col min="50" max="66" width="9.140625" style="63" customWidth="1"/>
    <col min="67" max="67" width="7.421875" style="63" customWidth="1"/>
    <col min="68" max="16384" width="9.140625" style="63" customWidth="1"/>
  </cols>
  <sheetData>
    <row r="1" spans="1:95" s="91" customFormat="1" ht="13.5" thickBot="1">
      <c r="A1" s="47" t="s">
        <v>196</v>
      </c>
      <c r="B1" s="117" t="s">
        <v>151</v>
      </c>
      <c r="C1" s="118"/>
      <c r="D1" s="118"/>
      <c r="E1" s="118"/>
      <c r="F1" s="118"/>
      <c r="G1" s="119"/>
      <c r="H1" s="90"/>
      <c r="I1" s="90"/>
      <c r="J1" s="90"/>
      <c r="K1" s="90"/>
      <c r="L1" s="117" t="s">
        <v>158</v>
      </c>
      <c r="M1" s="118"/>
      <c r="N1" s="118"/>
      <c r="O1" s="119"/>
      <c r="P1" s="117" t="s">
        <v>160</v>
      </c>
      <c r="Q1" s="118"/>
      <c r="R1" s="118"/>
      <c r="S1" s="119"/>
      <c r="T1" s="109" t="s">
        <v>162</v>
      </c>
      <c r="U1" s="111"/>
      <c r="V1" s="111"/>
      <c r="W1" s="111"/>
      <c r="X1" s="111"/>
      <c r="Y1" s="111"/>
      <c r="Z1" s="111"/>
      <c r="AA1" s="111"/>
      <c r="AB1" s="111"/>
      <c r="AC1" s="110"/>
      <c r="AD1" s="109" t="s">
        <v>166</v>
      </c>
      <c r="AE1" s="111"/>
      <c r="AF1" s="111"/>
      <c r="AG1" s="111"/>
      <c r="AH1" s="111"/>
      <c r="AI1" s="110"/>
      <c r="AJ1" s="109" t="s">
        <v>168</v>
      </c>
      <c r="AK1" s="111"/>
      <c r="AL1" s="111"/>
      <c r="AM1" s="111"/>
      <c r="AN1" s="111"/>
      <c r="AO1" s="111"/>
      <c r="AP1" s="111"/>
      <c r="AQ1" s="110"/>
      <c r="AR1" s="109" t="s">
        <v>170</v>
      </c>
      <c r="AS1" s="110"/>
      <c r="AT1" s="109" t="s">
        <v>171</v>
      </c>
      <c r="AU1" s="111"/>
      <c r="AV1" s="111"/>
      <c r="AW1" s="111"/>
      <c r="AX1" s="111"/>
      <c r="AY1" s="110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90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/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/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7" s="89" customFormat="1" ht="12.75">
      <c r="A7" s="92" t="s">
        <v>0</v>
      </c>
      <c r="F7" s="63"/>
      <c r="AR7" s="93" t="s">
        <v>376</v>
      </c>
      <c r="CI7" s="93" t="s">
        <v>377</v>
      </c>
    </row>
    <row r="8" spans="1:92" s="89" customFormat="1" ht="12.75">
      <c r="A8" s="94">
        <v>1865</v>
      </c>
      <c r="F8" s="63"/>
      <c r="BO8" s="89">
        <f>Y8-AW8</f>
        <v>0</v>
      </c>
      <c r="CN8" s="89">
        <f>BO8-CF8</f>
        <v>0</v>
      </c>
    </row>
    <row r="9" spans="1:92" s="89" customFormat="1" ht="12.75">
      <c r="A9" s="95">
        <v>1875</v>
      </c>
      <c r="F9" s="63"/>
      <c r="Y9" s="89">
        <v>5.399</v>
      </c>
      <c r="AW9" s="89">
        <v>5.399</v>
      </c>
      <c r="BO9" s="89">
        <f>Y9-AW9</f>
        <v>0</v>
      </c>
      <c r="CN9" s="89">
        <f>BO9-CF9</f>
        <v>0</v>
      </c>
    </row>
    <row r="10" spans="1:91" s="89" customFormat="1" ht="12.75">
      <c r="A10" s="96">
        <v>1880</v>
      </c>
      <c r="F10" s="63"/>
      <c r="Z10" s="89">
        <v>3.222</v>
      </c>
      <c r="AV10" s="89">
        <v>3.222</v>
      </c>
      <c r="CM10" s="89">
        <f>BN10-CE10</f>
        <v>0</v>
      </c>
    </row>
    <row r="11" spans="1:92" s="89" customFormat="1" ht="12.75">
      <c r="A11" s="96">
        <v>1885</v>
      </c>
      <c r="F11" s="63"/>
      <c r="Y11" s="89">
        <v>5.399</v>
      </c>
      <c r="AW11" s="89">
        <v>5.399</v>
      </c>
      <c r="BO11" s="89">
        <f>Y11-AW11</f>
        <v>0</v>
      </c>
      <c r="CN11" s="89">
        <f>BO11-CF11</f>
        <v>0</v>
      </c>
    </row>
    <row r="12" spans="1:91" s="89" customFormat="1" ht="12.75">
      <c r="A12" s="96">
        <v>1890</v>
      </c>
      <c r="F12" s="63"/>
      <c r="Z12" s="89">
        <v>3.888</v>
      </c>
      <c r="AV12" s="89">
        <v>3.222</v>
      </c>
      <c r="BN12" s="89">
        <v>0.666</v>
      </c>
      <c r="CE12" s="89">
        <v>0.01625</v>
      </c>
      <c r="CM12" s="89">
        <f>BN12-CE12</f>
        <v>0.64975</v>
      </c>
    </row>
    <row r="13" spans="1:92" s="89" customFormat="1" ht="12.75">
      <c r="A13" s="96">
        <v>1895</v>
      </c>
      <c r="F13" s="63"/>
      <c r="Y13" s="89">
        <v>5.687</v>
      </c>
      <c r="AW13" s="89">
        <v>5.399</v>
      </c>
      <c r="CN13" s="89">
        <f>BO13-CF13</f>
        <v>0</v>
      </c>
    </row>
    <row r="14" spans="1:94" s="89" customFormat="1" ht="12.75">
      <c r="A14" s="96">
        <v>1897</v>
      </c>
      <c r="F14" s="63"/>
      <c r="AF14" s="89">
        <f>BA14+BT14</f>
        <v>2</v>
      </c>
      <c r="BT14" s="89">
        <v>2</v>
      </c>
      <c r="CP14" s="89">
        <f>BT14-CH14</f>
        <v>2</v>
      </c>
    </row>
    <row r="15" spans="1:6" s="89" customFormat="1" ht="12.75">
      <c r="A15" s="96">
        <v>1900</v>
      </c>
      <c r="F15" s="63"/>
    </row>
    <row r="16" spans="1:6" s="89" customFormat="1" ht="12.75">
      <c r="A16" s="96">
        <v>1901</v>
      </c>
      <c r="F16" s="63"/>
    </row>
    <row r="17" spans="1:89" s="89" customFormat="1" ht="12.75">
      <c r="A17" s="96">
        <v>1902</v>
      </c>
      <c r="F17" s="63"/>
      <c r="P17" s="89">
        <v>6.5</v>
      </c>
      <c r="BJ17" s="89">
        <v>6.5</v>
      </c>
      <c r="CK17" s="89">
        <f>BJ17-CC17</f>
        <v>6.5</v>
      </c>
    </row>
    <row r="18" spans="1:6" s="89" customFormat="1" ht="12.75">
      <c r="A18" s="96">
        <v>1903</v>
      </c>
      <c r="F18" s="63"/>
    </row>
    <row r="19" spans="1:6" s="89" customFormat="1" ht="12.75">
      <c r="A19" s="96">
        <v>1904</v>
      </c>
      <c r="F19" s="63"/>
    </row>
    <row r="20" spans="1:92" s="89" customFormat="1" ht="12.75">
      <c r="A20" s="96">
        <v>1905</v>
      </c>
      <c r="F20" s="63"/>
      <c r="Y20" s="89">
        <v>5.612</v>
      </c>
      <c r="AW20" s="89">
        <v>5.399</v>
      </c>
      <c r="BO20" s="89">
        <f>Y20-AW20</f>
        <v>0.21300000000000008</v>
      </c>
      <c r="CN20" s="89">
        <f>BO20-CF20</f>
        <v>0.21300000000000008</v>
      </c>
    </row>
    <row r="21" spans="1:6" s="89" customFormat="1" ht="12.75">
      <c r="A21" s="96">
        <v>1906</v>
      </c>
      <c r="F21" s="63"/>
    </row>
    <row r="22" spans="1:6" s="89" customFormat="1" ht="12.75">
      <c r="A22" s="96">
        <v>1907</v>
      </c>
      <c r="F22" s="63"/>
    </row>
    <row r="23" spans="1:94" s="89" customFormat="1" ht="12.75">
      <c r="A23" s="96">
        <v>1908</v>
      </c>
      <c r="F23" s="63"/>
      <c r="AF23" s="89">
        <f>BA23+BT23</f>
        <v>2</v>
      </c>
      <c r="BA23" s="89">
        <v>0</v>
      </c>
      <c r="BT23" s="89">
        <v>2</v>
      </c>
      <c r="CP23" s="89">
        <f>BT23-CH23</f>
        <v>2</v>
      </c>
    </row>
    <row r="24" spans="1:6" s="89" customFormat="1" ht="12.75">
      <c r="A24" s="96">
        <v>1909</v>
      </c>
      <c r="F24" s="63"/>
    </row>
    <row r="25" spans="1:6" s="89" customFormat="1" ht="12.75">
      <c r="A25" s="96">
        <v>1910</v>
      </c>
      <c r="F25" s="63"/>
    </row>
    <row r="26" spans="1:6" s="89" customFormat="1" ht="12.75">
      <c r="A26" s="96">
        <v>1911</v>
      </c>
      <c r="F26" s="63"/>
    </row>
    <row r="27" spans="1:6" s="89" customFormat="1" ht="12.75">
      <c r="A27" s="96">
        <v>1912</v>
      </c>
      <c r="F27" s="63"/>
    </row>
    <row r="28" spans="1:92" s="89" customFormat="1" ht="12.75">
      <c r="A28" s="96">
        <v>1913</v>
      </c>
      <c r="F28" s="63"/>
      <c r="P28" s="89">
        <v>7</v>
      </c>
      <c r="X28" s="89">
        <v>15.716</v>
      </c>
      <c r="Y28" s="89">
        <v>5.519</v>
      </c>
      <c r="Z28" s="89">
        <v>3.143</v>
      </c>
      <c r="AG28" s="89">
        <v>3</v>
      </c>
      <c r="AV28" s="89">
        <v>3.143</v>
      </c>
      <c r="AW28" s="89">
        <v>5.399</v>
      </c>
      <c r="BJ28" s="89">
        <v>7</v>
      </c>
      <c r="BO28" s="89">
        <f>Y28-AW28</f>
        <v>0.1200000000000001</v>
      </c>
      <c r="CK28" s="89">
        <f>BJ28-CC28</f>
        <v>7</v>
      </c>
      <c r="CM28" s="89">
        <f>BN28-CE28</f>
        <v>0</v>
      </c>
      <c r="CN28" s="89">
        <f>BO28-CF28</f>
        <v>0.1200000000000001</v>
      </c>
    </row>
    <row r="29" spans="1:94" s="89" customFormat="1" ht="12.75">
      <c r="A29" s="96">
        <v>1914</v>
      </c>
      <c r="D29" s="89">
        <f>AK29+BE29</f>
        <v>42</v>
      </c>
      <c r="F29" s="63"/>
      <c r="R29" s="89">
        <f>AS29+BK29</f>
        <v>10</v>
      </c>
      <c r="V29" s="89">
        <f>AU29+BM29</f>
        <v>17</v>
      </c>
      <c r="AD29" s="89">
        <f>AZ29+BS29</f>
        <v>15</v>
      </c>
      <c r="AF29" s="89">
        <f>BA29+BT29</f>
        <v>9.5</v>
      </c>
      <c r="AK29" s="89">
        <v>26</v>
      </c>
      <c r="AS29" s="89">
        <v>10</v>
      </c>
      <c r="AU29" s="89">
        <v>16</v>
      </c>
      <c r="AZ29" s="89">
        <v>0</v>
      </c>
      <c r="BA29" s="89">
        <v>0</v>
      </c>
      <c r="BE29" s="89">
        <v>16</v>
      </c>
      <c r="BM29" s="89">
        <v>1</v>
      </c>
      <c r="BS29" s="89">
        <v>15</v>
      </c>
      <c r="BT29" s="89">
        <v>9.5</v>
      </c>
      <c r="CL29" s="89">
        <f>BL29-CD29</f>
        <v>0</v>
      </c>
      <c r="CP29" s="89">
        <f>BT29-CH29</f>
        <v>9.5</v>
      </c>
    </row>
    <row r="30" spans="1:6" s="89" customFormat="1" ht="12.75">
      <c r="A30" s="96">
        <v>1915</v>
      </c>
      <c r="F30" s="63"/>
    </row>
    <row r="31" spans="1:6" s="89" customFormat="1" ht="12.75">
      <c r="A31" s="96">
        <v>1916</v>
      </c>
      <c r="F31" s="63"/>
    </row>
    <row r="32" spans="1:6" s="89" customFormat="1" ht="12.75">
      <c r="A32" s="96">
        <v>1917</v>
      </c>
      <c r="F32" s="63"/>
    </row>
    <row r="33" spans="1:6" s="89" customFormat="1" ht="12.75">
      <c r="A33" s="96">
        <v>1918</v>
      </c>
      <c r="F33" s="63"/>
    </row>
    <row r="34" spans="1:94" s="89" customFormat="1" ht="12.75">
      <c r="A34" s="96">
        <v>1919</v>
      </c>
      <c r="F34" s="63"/>
      <c r="AF34" s="89">
        <f>BA34+BT34</f>
        <v>18.4</v>
      </c>
      <c r="BA34" s="89">
        <v>0</v>
      </c>
      <c r="BT34" s="89">
        <v>18.4</v>
      </c>
      <c r="CP34" s="89">
        <f>BT34-CH34</f>
        <v>18.4</v>
      </c>
    </row>
    <row r="35" spans="1:6" s="89" customFormat="1" ht="12.75">
      <c r="A35" s="96">
        <v>1920</v>
      </c>
      <c r="F35" s="63"/>
    </row>
    <row r="36" spans="1:6" s="89" customFormat="1" ht="12.75">
      <c r="A36" s="96">
        <v>1921</v>
      </c>
      <c r="F36" s="63"/>
    </row>
    <row r="37" spans="1:6" s="89" customFormat="1" ht="12.75">
      <c r="A37" s="96">
        <v>1922</v>
      </c>
      <c r="F37" s="63"/>
    </row>
    <row r="38" spans="1:6" s="89" customFormat="1" ht="12.75">
      <c r="A38" s="96">
        <v>1923</v>
      </c>
      <c r="F38" s="63"/>
    </row>
    <row r="39" spans="1:94" s="89" customFormat="1" ht="12.75">
      <c r="A39" s="96">
        <v>1924</v>
      </c>
      <c r="F39" s="63"/>
      <c r="BA39" s="89">
        <v>0</v>
      </c>
      <c r="BT39" s="89">
        <v>40.2</v>
      </c>
      <c r="CP39" s="89">
        <f>BT39-CH39</f>
        <v>40.2</v>
      </c>
    </row>
    <row r="40" spans="1:6" s="89" customFormat="1" ht="12.75">
      <c r="A40" s="96">
        <v>1925</v>
      </c>
      <c r="F40" s="63"/>
    </row>
    <row r="41" spans="1:6" s="89" customFormat="1" ht="12.75">
      <c r="A41" s="96">
        <v>1926</v>
      </c>
      <c r="F41" s="63"/>
    </row>
    <row r="42" spans="1:6" s="89" customFormat="1" ht="12.75">
      <c r="A42" s="96">
        <v>1927</v>
      </c>
      <c r="F42" s="63"/>
    </row>
    <row r="43" spans="1:91" s="89" customFormat="1" ht="12.75">
      <c r="A43" s="96">
        <v>1928</v>
      </c>
      <c r="F43" s="63"/>
      <c r="Y43" s="89" t="e">
        <f>NA()</f>
        <v>#N/A</v>
      </c>
      <c r="CM43" s="89">
        <f>BN43-CE43</f>
        <v>0</v>
      </c>
    </row>
    <row r="44" spans="1:94" s="89" customFormat="1" ht="12.75">
      <c r="A44" s="96">
        <v>1929</v>
      </c>
      <c r="F44" s="63"/>
      <c r="X44" s="89">
        <v>25.47</v>
      </c>
      <c r="AF44" s="89">
        <f>BA44+BT44</f>
        <v>81.6</v>
      </c>
      <c r="AG44" s="89">
        <v>12.967</v>
      </c>
      <c r="BA44" s="89">
        <v>1.3</v>
      </c>
      <c r="BT44" s="89">
        <v>80.3</v>
      </c>
      <c r="BV44" s="89">
        <v>71.48</v>
      </c>
      <c r="BW44" s="89">
        <v>72</v>
      </c>
      <c r="CP44" s="89">
        <f>BT44-CH44</f>
        <v>80.3</v>
      </c>
    </row>
    <row r="45" spans="1:73" s="89" customFormat="1" ht="12.75">
      <c r="A45" s="96">
        <v>1930</v>
      </c>
      <c r="F45" s="63"/>
      <c r="AE45" s="89">
        <v>71.35</v>
      </c>
      <c r="BU45" s="89">
        <v>71.35</v>
      </c>
    </row>
    <row r="46" spans="1:6" s="89" customFormat="1" ht="12.75">
      <c r="A46" s="96">
        <v>1931</v>
      </c>
      <c r="F46" s="63"/>
    </row>
    <row r="47" spans="1:6" s="89" customFormat="1" ht="12.75">
      <c r="A47" s="96">
        <v>1932</v>
      </c>
      <c r="F47" s="63"/>
    </row>
    <row r="48" spans="1:6" s="89" customFormat="1" ht="12.75">
      <c r="A48" s="96">
        <v>1933</v>
      </c>
      <c r="F48" s="63"/>
    </row>
    <row r="49" spans="1:6" s="89" customFormat="1" ht="12.75">
      <c r="A49" s="96">
        <v>1934</v>
      </c>
      <c r="F49" s="63"/>
    </row>
    <row r="50" spans="1:53" s="89" customFormat="1" ht="12.75">
      <c r="A50" s="96">
        <v>1935</v>
      </c>
      <c r="F50" s="63"/>
      <c r="BA50" s="89">
        <v>0</v>
      </c>
    </row>
    <row r="51" spans="1:75" s="89" customFormat="1" ht="12.75">
      <c r="A51" s="96">
        <v>1936</v>
      </c>
      <c r="F51" s="63"/>
      <c r="BU51" s="89">
        <v>36.4</v>
      </c>
      <c r="BV51" s="89">
        <v>36.42</v>
      </c>
      <c r="BW51" s="89">
        <v>36</v>
      </c>
    </row>
    <row r="52" spans="1:6" s="89" customFormat="1" ht="12.75">
      <c r="A52" s="96">
        <v>1937</v>
      </c>
      <c r="F52" s="63"/>
    </row>
    <row r="53" spans="1:95" s="89" customFormat="1" ht="12.75">
      <c r="A53" s="96">
        <v>1938</v>
      </c>
      <c r="E53" s="89">
        <v>59.3</v>
      </c>
      <c r="F53" s="63"/>
      <c r="AB53" s="89">
        <v>17</v>
      </c>
      <c r="AI53" s="89">
        <v>38.3</v>
      </c>
      <c r="AL53" s="89">
        <v>17</v>
      </c>
      <c r="BF53" s="89">
        <v>22</v>
      </c>
      <c r="BX53" s="89">
        <v>38.3</v>
      </c>
      <c r="CO53" s="89">
        <f>BP53-CG53</f>
        <v>0</v>
      </c>
      <c r="CQ53" s="89">
        <f>BX53-CI53</f>
        <v>38.3</v>
      </c>
    </row>
    <row r="54" spans="1:91" s="89" customFormat="1" ht="12.75">
      <c r="A54" s="96">
        <v>1939</v>
      </c>
      <c r="F54" s="63"/>
      <c r="Y54" s="89">
        <v>1.728</v>
      </c>
      <c r="CM54" s="89">
        <f>BN54-CE54</f>
        <v>0</v>
      </c>
    </row>
    <row r="55" spans="1:74" s="89" customFormat="1" ht="12.75">
      <c r="A55" s="96">
        <v>1940</v>
      </c>
      <c r="F55" s="63"/>
      <c r="BV55" s="89">
        <v>38.27</v>
      </c>
    </row>
    <row r="56" spans="1:6" s="89" customFormat="1" ht="12.75">
      <c r="A56" s="96">
        <v>1941</v>
      </c>
      <c r="F56" s="63"/>
    </row>
    <row r="57" spans="1:6" s="89" customFormat="1" ht="12.75">
      <c r="A57" s="96">
        <v>1942</v>
      </c>
      <c r="F57" s="63"/>
    </row>
    <row r="58" spans="1:75" s="89" customFormat="1" ht="12.75">
      <c r="A58" s="96">
        <v>1943</v>
      </c>
      <c r="F58" s="63"/>
      <c r="AE58" s="89">
        <f>BB58+BU58</f>
        <v>38.1</v>
      </c>
      <c r="BB58" s="89">
        <v>0.9</v>
      </c>
      <c r="BU58" s="89">
        <v>37.2</v>
      </c>
      <c r="BW58" s="89">
        <v>37</v>
      </c>
    </row>
    <row r="59" spans="1:6" s="89" customFormat="1" ht="12.75">
      <c r="A59" s="96">
        <v>1944</v>
      </c>
      <c r="F59" s="63"/>
    </row>
    <row r="60" spans="1:6" s="89" customFormat="1" ht="12.75">
      <c r="A60" s="96">
        <v>1945</v>
      </c>
      <c r="F60" s="63"/>
    </row>
    <row r="61" spans="1:6" s="89" customFormat="1" ht="12.75">
      <c r="A61" s="96">
        <v>1946</v>
      </c>
      <c r="F61" s="63"/>
    </row>
    <row r="62" spans="1:6" s="89" customFormat="1" ht="12.75">
      <c r="A62" s="96">
        <v>1947</v>
      </c>
      <c r="F62" s="63"/>
    </row>
    <row r="63" spans="1:6" s="89" customFormat="1" ht="12.75">
      <c r="A63" s="96">
        <v>1948</v>
      </c>
      <c r="F63" s="63"/>
    </row>
    <row r="64" spans="1:25" s="89" customFormat="1" ht="12.75">
      <c r="A64" s="96">
        <v>1949</v>
      </c>
      <c r="F64" s="63"/>
      <c r="Y64" s="89">
        <v>0.889</v>
      </c>
    </row>
    <row r="65" spans="1:75" s="89" customFormat="1" ht="12.75">
      <c r="A65" s="96">
        <v>1950</v>
      </c>
      <c r="F65" s="63"/>
      <c r="BW65" s="89">
        <v>62</v>
      </c>
    </row>
    <row r="66" spans="1:6" s="89" customFormat="1" ht="12.75">
      <c r="A66" s="96">
        <v>1951</v>
      </c>
      <c r="F66" s="63"/>
    </row>
    <row r="67" spans="1:6" s="89" customFormat="1" ht="12.75">
      <c r="A67" s="96">
        <v>1952</v>
      </c>
      <c r="F67" s="63"/>
    </row>
    <row r="68" spans="1:6" s="89" customFormat="1" ht="12.75">
      <c r="A68" s="96">
        <v>1953</v>
      </c>
      <c r="F68" s="63"/>
    </row>
    <row r="69" spans="1:6" s="89" customFormat="1" ht="12.75">
      <c r="A69" s="96">
        <v>1954</v>
      </c>
      <c r="F69" s="63"/>
    </row>
    <row r="70" spans="1:6" s="89" customFormat="1" ht="12.75">
      <c r="A70" s="96">
        <v>1955</v>
      </c>
      <c r="F70" s="63"/>
    </row>
    <row r="71" spans="1:6" s="89" customFormat="1" ht="12.75">
      <c r="A71" s="96">
        <v>1956</v>
      </c>
      <c r="F71" s="63"/>
    </row>
    <row r="72" spans="1:75" s="89" customFormat="1" ht="12.75">
      <c r="A72" s="96">
        <v>1957</v>
      </c>
      <c r="F72" s="63"/>
      <c r="BW72" s="89">
        <v>108</v>
      </c>
    </row>
    <row r="73" spans="1:6" s="89" customFormat="1" ht="12.75">
      <c r="A73" s="96">
        <v>1958</v>
      </c>
      <c r="F73" s="63"/>
    </row>
    <row r="74" spans="1:75" s="89" customFormat="1" ht="12.75">
      <c r="A74" s="96">
        <v>1959</v>
      </c>
      <c r="F74" s="63"/>
      <c r="BW74" s="89">
        <v>110</v>
      </c>
    </row>
    <row r="75" spans="1:6" s="89" customFormat="1" ht="12.75">
      <c r="A75" s="96">
        <v>1960</v>
      </c>
      <c r="F75" s="63"/>
    </row>
    <row r="76" spans="1:6" s="89" customFormat="1" ht="12.75">
      <c r="A76" s="96">
        <v>1961</v>
      </c>
      <c r="F76" s="63"/>
    </row>
    <row r="77" spans="1:6" s="89" customFormat="1" ht="12.75">
      <c r="A77" s="96">
        <v>1962</v>
      </c>
      <c r="F77" s="63"/>
    </row>
    <row r="78" spans="1:6" s="89" customFormat="1" ht="12.75">
      <c r="A78" s="96">
        <v>1963</v>
      </c>
      <c r="F78" s="63"/>
    </row>
    <row r="79" spans="1:6" s="89" customFormat="1" ht="12.75">
      <c r="A79" s="96">
        <v>1964</v>
      </c>
      <c r="F79" s="63"/>
    </row>
    <row r="80" spans="1:6" s="89" customFormat="1" ht="12.75">
      <c r="A80" s="96">
        <v>1965</v>
      </c>
      <c r="F80" s="63"/>
    </row>
    <row r="81" spans="1:77" s="89" customFormat="1" ht="12.75">
      <c r="A81" s="96">
        <v>1966</v>
      </c>
      <c r="F81" s="63"/>
      <c r="BY81" s="89">
        <v>93</v>
      </c>
    </row>
    <row r="82" spans="1:59" s="89" customFormat="1" ht="12.75">
      <c r="A82" s="96">
        <v>1967</v>
      </c>
      <c r="F82" s="63"/>
      <c r="BG82" s="89">
        <v>168.8</v>
      </c>
    </row>
    <row r="83" spans="1:6" s="89" customFormat="1" ht="12.75">
      <c r="A83" s="96">
        <v>1968</v>
      </c>
      <c r="F83" s="63"/>
    </row>
    <row r="84" spans="1:6" s="89" customFormat="1" ht="12.75">
      <c r="A84" s="96">
        <v>1969</v>
      </c>
      <c r="F84" s="63"/>
    </row>
    <row r="85" spans="1:43" s="89" customFormat="1" ht="12.75">
      <c r="A85" s="96">
        <v>1970</v>
      </c>
      <c r="F85" s="63"/>
      <c r="AN85" s="101">
        <v>110.566</v>
      </c>
      <c r="AO85" s="101">
        <v>110.566</v>
      </c>
      <c r="AP85" s="101">
        <v>91.366</v>
      </c>
      <c r="AQ85" s="101">
        <v>19.2</v>
      </c>
    </row>
    <row r="86" spans="1:59" s="89" customFormat="1" ht="12.75">
      <c r="A86" s="96">
        <v>1971</v>
      </c>
      <c r="F86" s="63">
        <f>AM86+BG86</f>
        <v>308</v>
      </c>
      <c r="AM86" s="89">
        <v>108</v>
      </c>
      <c r="AN86" s="101"/>
      <c r="AO86" s="101"/>
      <c r="AP86" s="101"/>
      <c r="AQ86" s="101"/>
      <c r="BG86" s="89">
        <v>200</v>
      </c>
    </row>
    <row r="87" spans="1:43" s="89" customFormat="1" ht="12.75">
      <c r="A87" s="96">
        <v>1972</v>
      </c>
      <c r="AN87" s="101"/>
      <c r="AO87" s="101"/>
      <c r="AP87" s="101"/>
      <c r="AQ87" s="101"/>
    </row>
    <row r="88" spans="1:43" s="89" customFormat="1" ht="12.75">
      <c r="A88" s="96">
        <v>1973</v>
      </c>
      <c r="AN88" s="101"/>
      <c r="AO88" s="101"/>
      <c r="AP88" s="101"/>
      <c r="AQ88" s="101"/>
    </row>
    <row r="89" spans="1:43" s="89" customFormat="1" ht="12.75">
      <c r="A89" s="96">
        <v>1974</v>
      </c>
      <c r="AN89" s="101"/>
      <c r="AO89" s="101"/>
      <c r="AP89" s="101"/>
      <c r="AQ89" s="101"/>
    </row>
    <row r="90" spans="1:43" s="89" customFormat="1" ht="12.75">
      <c r="A90" s="96">
        <v>1975</v>
      </c>
      <c r="AN90" s="101"/>
      <c r="AO90" s="101"/>
      <c r="AP90" s="101"/>
      <c r="AQ90" s="101"/>
    </row>
    <row r="91" spans="1:43" s="89" customFormat="1" ht="12.75">
      <c r="A91" s="96">
        <v>1976</v>
      </c>
      <c r="AN91" s="101"/>
      <c r="AO91" s="101"/>
      <c r="AP91" s="101"/>
      <c r="AQ91" s="101"/>
    </row>
    <row r="92" spans="1:59" s="89" customFormat="1" ht="12.75">
      <c r="A92" s="96">
        <v>1977</v>
      </c>
      <c r="F92" s="63">
        <f>AM92+BG92</f>
        <v>725</v>
      </c>
      <c r="AM92" s="89">
        <v>475</v>
      </c>
      <c r="AN92" s="101"/>
      <c r="AO92" s="101"/>
      <c r="AP92" s="101"/>
      <c r="AQ92" s="101"/>
      <c r="BG92" s="89">
        <v>250</v>
      </c>
    </row>
    <row r="93" spans="1:43" s="89" customFormat="1" ht="12.75">
      <c r="A93" s="96">
        <v>1978</v>
      </c>
      <c r="AN93" s="101"/>
      <c r="AO93" s="101"/>
      <c r="AP93" s="101"/>
      <c r="AQ93" s="101"/>
    </row>
    <row r="94" spans="1:43" s="89" customFormat="1" ht="12.75">
      <c r="A94" s="96">
        <v>1979</v>
      </c>
      <c r="AN94" s="101"/>
      <c r="AO94" s="101"/>
      <c r="AP94" s="101"/>
      <c r="AQ94" s="101"/>
    </row>
    <row r="95" spans="1:60" s="89" customFormat="1" ht="12.75">
      <c r="A95" s="96">
        <v>1980</v>
      </c>
      <c r="AN95" s="101">
        <v>1472.531</v>
      </c>
      <c r="AO95" s="101">
        <v>1167.495</v>
      </c>
      <c r="AP95" s="101">
        <v>976.395</v>
      </c>
      <c r="AQ95" s="101">
        <v>191.1</v>
      </c>
      <c r="BH95" s="63">
        <v>92.45</v>
      </c>
    </row>
    <row r="96" spans="1:60" s="89" customFormat="1" ht="12.75">
      <c r="A96" s="96">
        <v>1981</v>
      </c>
      <c r="AN96" s="101"/>
      <c r="AO96" s="101"/>
      <c r="AP96" s="101"/>
      <c r="AQ96" s="101"/>
      <c r="BH96" s="63">
        <v>88.85</v>
      </c>
    </row>
    <row r="97" spans="1:60" s="89" customFormat="1" ht="12.75">
      <c r="A97" s="96">
        <v>1982</v>
      </c>
      <c r="AN97" s="101"/>
      <c r="AO97" s="101"/>
      <c r="AP97" s="101"/>
      <c r="AQ97" s="101"/>
      <c r="BH97" s="63">
        <v>102.65</v>
      </c>
    </row>
    <row r="98" spans="1:60" s="89" customFormat="1" ht="12.75">
      <c r="A98" s="96">
        <v>1983</v>
      </c>
      <c r="AN98" s="101"/>
      <c r="AO98" s="101"/>
      <c r="AP98" s="101"/>
      <c r="AQ98" s="101"/>
      <c r="BH98" s="63">
        <v>123.65</v>
      </c>
    </row>
    <row r="99" spans="1:60" s="89" customFormat="1" ht="12.75">
      <c r="A99" s="96">
        <v>1984</v>
      </c>
      <c r="AN99" s="101"/>
      <c r="AO99" s="101"/>
      <c r="AP99" s="101"/>
      <c r="AQ99" s="101"/>
      <c r="BH99" s="63">
        <v>144.1</v>
      </c>
    </row>
    <row r="100" spans="1:60" s="89" customFormat="1" ht="12.75">
      <c r="A100" s="96">
        <v>1985</v>
      </c>
      <c r="AN100" s="101"/>
      <c r="AO100" s="101"/>
      <c r="AP100" s="101"/>
      <c r="AQ100" s="101"/>
      <c r="BH100" s="63">
        <v>171.6</v>
      </c>
    </row>
    <row r="101" spans="1:60" s="89" customFormat="1" ht="12.75">
      <c r="A101" s="96">
        <v>1986</v>
      </c>
      <c r="AN101" s="101"/>
      <c r="AO101" s="101"/>
      <c r="AP101" s="101"/>
      <c r="AQ101" s="101"/>
      <c r="BH101" s="63">
        <v>201.6</v>
      </c>
    </row>
    <row r="102" spans="1:60" s="89" customFormat="1" ht="12.75">
      <c r="A102" s="96">
        <v>1987</v>
      </c>
      <c r="AN102" s="101"/>
      <c r="AO102" s="101"/>
      <c r="AP102" s="101"/>
      <c r="AQ102" s="101"/>
      <c r="BH102" s="63">
        <v>240.25</v>
      </c>
    </row>
    <row r="103" spans="1:60" s="89" customFormat="1" ht="12.75">
      <c r="A103" s="96">
        <v>1988</v>
      </c>
      <c r="AN103" s="101"/>
      <c r="AO103" s="101"/>
      <c r="AP103" s="101"/>
      <c r="AQ103" s="101"/>
      <c r="BH103" s="63">
        <v>288.55</v>
      </c>
    </row>
    <row r="104" spans="1:60" s="89" customFormat="1" ht="12.75">
      <c r="A104" s="96">
        <v>1989</v>
      </c>
      <c r="AN104" s="101"/>
      <c r="AO104" s="101"/>
      <c r="AP104" s="101"/>
      <c r="AQ104" s="101"/>
      <c r="BH104" s="63">
        <v>339.55</v>
      </c>
    </row>
    <row r="105" spans="1:60" s="89" customFormat="1" ht="12.75">
      <c r="A105" s="96">
        <v>1990</v>
      </c>
      <c r="AN105" s="101">
        <v>3718.083</v>
      </c>
      <c r="AO105" s="101">
        <v>3486.642</v>
      </c>
      <c r="AP105" s="101">
        <v>3420.257</v>
      </c>
      <c r="AQ105" s="101">
        <v>66.385</v>
      </c>
      <c r="BH105" s="63">
        <v>383.05</v>
      </c>
    </row>
    <row r="106" spans="1:60" s="89" customFormat="1" ht="12.75">
      <c r="A106" s="96">
        <v>1991</v>
      </c>
      <c r="AN106" s="101"/>
      <c r="AO106" s="101"/>
      <c r="AP106" s="101"/>
      <c r="AQ106" s="101"/>
      <c r="BH106" s="63">
        <v>435.15</v>
      </c>
    </row>
    <row r="107" spans="1:60" s="89" customFormat="1" ht="12.75">
      <c r="A107" s="96">
        <v>1992</v>
      </c>
      <c r="AN107" s="101"/>
      <c r="AO107" s="101"/>
      <c r="AP107" s="101"/>
      <c r="AQ107" s="101"/>
      <c r="BH107" s="63">
        <v>482.75</v>
      </c>
    </row>
    <row r="108" spans="1:60" s="89" customFormat="1" ht="12.75">
      <c r="A108" s="96">
        <v>1993</v>
      </c>
      <c r="AN108" s="101"/>
      <c r="AO108" s="101"/>
      <c r="AP108" s="101"/>
      <c r="AQ108" s="101"/>
      <c r="BH108" s="63">
        <v>534.87</v>
      </c>
    </row>
    <row r="109" spans="1:60" s="89" customFormat="1" ht="12.75">
      <c r="A109" s="96">
        <v>1994</v>
      </c>
      <c r="AN109" s="101"/>
      <c r="AO109" s="101"/>
      <c r="AP109" s="101"/>
      <c r="AQ109" s="101"/>
      <c r="BH109" s="63">
        <v>576.33</v>
      </c>
    </row>
    <row r="110" spans="1:60" s="89" customFormat="1" ht="12.75">
      <c r="A110" s="96">
        <v>1995</v>
      </c>
      <c r="AN110" s="101">
        <v>4791.111</v>
      </c>
      <c r="AO110" s="101">
        <v>4310.377</v>
      </c>
      <c r="AP110" s="101">
        <v>4187.429</v>
      </c>
      <c r="AQ110" s="101">
        <v>122.948</v>
      </c>
      <c r="BH110" s="63">
        <v>652.21</v>
      </c>
    </row>
    <row r="111" spans="1:60" s="89" customFormat="1" ht="12.75">
      <c r="A111" s="96">
        <v>1996</v>
      </c>
      <c r="AN111" s="101">
        <v>4713.628</v>
      </c>
      <c r="AO111" s="101">
        <v>4237.026</v>
      </c>
      <c r="AP111" s="101">
        <v>4020.935</v>
      </c>
      <c r="AQ111" s="101">
        <v>216.091</v>
      </c>
      <c r="BH111" s="63">
        <v>742.21</v>
      </c>
    </row>
    <row r="112" spans="1:60" s="89" customFormat="1" ht="12.75">
      <c r="A112" s="96">
        <v>1997</v>
      </c>
      <c r="AN112" s="101">
        <v>4850.923</v>
      </c>
      <c r="AO112" s="101">
        <v>4317.803</v>
      </c>
      <c r="AP112" s="101">
        <v>4058.503</v>
      </c>
      <c r="AQ112" s="101">
        <v>259.3</v>
      </c>
      <c r="BH112" s="63">
        <v>869.91</v>
      </c>
    </row>
    <row r="113" spans="1:60" s="89" customFormat="1" ht="12.75">
      <c r="A113" s="96">
        <v>1998</v>
      </c>
      <c r="AN113" s="101">
        <v>5104.026</v>
      </c>
      <c r="AO113" s="101">
        <v>4454.731</v>
      </c>
      <c r="AP113" s="101">
        <v>4042.885</v>
      </c>
      <c r="AQ113" s="101">
        <v>411.846</v>
      </c>
      <c r="BH113" s="63">
        <v>969.23</v>
      </c>
    </row>
    <row r="114" spans="1:60" s="89" customFormat="1" ht="12.75">
      <c r="A114" s="96">
        <v>1999</v>
      </c>
      <c r="AN114" s="101">
        <v>5518.728</v>
      </c>
      <c r="AO114" s="101">
        <v>4854.1</v>
      </c>
      <c r="AP114" s="101">
        <v>4311.648</v>
      </c>
      <c r="AQ114" s="101">
        <v>542.452</v>
      </c>
      <c r="BH114" s="63">
        <v>1206.57</v>
      </c>
    </row>
    <row r="115" spans="1:60" s="89" customFormat="1" ht="12.75">
      <c r="A115" s="96">
        <v>2000</v>
      </c>
      <c r="AN115" s="101">
        <v>5570.617</v>
      </c>
      <c r="AO115" s="101">
        <v>4981.078</v>
      </c>
      <c r="AP115" s="101">
        <v>4421.032</v>
      </c>
      <c r="AQ115" s="101">
        <v>560.046</v>
      </c>
      <c r="BH115" s="63">
        <v>1488.57</v>
      </c>
    </row>
    <row r="116" spans="1:60" s="89" customFormat="1" ht="12.75">
      <c r="A116" s="96">
        <v>2001</v>
      </c>
      <c r="AN116" s="101">
        <v>5050.801</v>
      </c>
      <c r="AO116" s="101">
        <v>4501.475</v>
      </c>
      <c r="AP116" s="101">
        <v>3995.404</v>
      </c>
      <c r="AQ116" s="101">
        <v>506.071</v>
      </c>
      <c r="BH116" s="63">
        <v>1683.57</v>
      </c>
    </row>
    <row r="117" spans="1:60" s="89" customFormat="1" ht="12.75">
      <c r="A117" s="96">
        <v>2002</v>
      </c>
      <c r="BH117" s="63">
        <v>1826.43</v>
      </c>
    </row>
    <row r="118" s="89" customFormat="1" ht="12.75">
      <c r="A118" s="96"/>
    </row>
    <row r="119" s="89" customFormat="1" ht="12.75">
      <c r="A119" s="96"/>
    </row>
    <row r="120" s="89" customFormat="1" ht="12.75">
      <c r="A120" s="96"/>
    </row>
    <row r="121" s="89" customFormat="1" ht="12.75">
      <c r="A121" s="96"/>
    </row>
    <row r="122" s="89" customFormat="1" ht="12.75">
      <c r="A122" s="96"/>
    </row>
    <row r="123" s="89" customFormat="1" ht="12.75">
      <c r="A123" s="96"/>
    </row>
    <row r="124" s="89" customFormat="1" ht="12.75">
      <c r="A124" s="96"/>
    </row>
    <row r="125" s="89" customFormat="1" ht="12.75">
      <c r="A125" s="96"/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7" sqref="F77"/>
    </sheetView>
  </sheetViews>
  <sheetFormatPr defaultColWidth="9.140625" defaultRowHeight="12.75"/>
  <sheetData>
    <row r="1" spans="1:95" ht="13.5" thickBot="1">
      <c r="A1" s="1" t="s">
        <v>201</v>
      </c>
      <c r="B1" s="127" t="s">
        <v>151</v>
      </c>
      <c r="C1" s="128"/>
      <c r="D1" s="128"/>
      <c r="E1" s="128"/>
      <c r="F1" s="128"/>
      <c r="G1" s="129"/>
      <c r="H1" s="2"/>
      <c r="I1" s="2"/>
      <c r="J1" s="2"/>
      <c r="K1" s="2"/>
      <c r="L1" s="127" t="s">
        <v>158</v>
      </c>
      <c r="M1" s="128"/>
      <c r="N1" s="128"/>
      <c r="O1" s="129"/>
      <c r="P1" s="127" t="s">
        <v>160</v>
      </c>
      <c r="Q1" s="128"/>
      <c r="R1" s="128"/>
      <c r="S1" s="129"/>
      <c r="T1" s="130" t="s">
        <v>162</v>
      </c>
      <c r="U1" s="131"/>
      <c r="V1" s="131"/>
      <c r="W1" s="131"/>
      <c r="X1" s="131"/>
      <c r="Y1" s="131"/>
      <c r="Z1" s="131"/>
      <c r="AA1" s="131"/>
      <c r="AB1" s="131"/>
      <c r="AC1" s="132"/>
      <c r="AD1" s="130" t="s">
        <v>166</v>
      </c>
      <c r="AE1" s="131"/>
      <c r="AF1" s="131"/>
      <c r="AG1" s="131"/>
      <c r="AH1" s="131"/>
      <c r="AI1" s="132"/>
      <c r="AJ1" s="130" t="s">
        <v>168</v>
      </c>
      <c r="AK1" s="131"/>
      <c r="AL1" s="131"/>
      <c r="AM1" s="131"/>
      <c r="AN1" s="131"/>
      <c r="AO1" s="131"/>
      <c r="AP1" s="131"/>
      <c r="AQ1" s="132"/>
      <c r="AR1" s="120" t="s">
        <v>170</v>
      </c>
      <c r="AS1" s="121"/>
      <c r="AT1" s="130" t="s">
        <v>171</v>
      </c>
      <c r="AU1" s="131"/>
      <c r="AV1" s="131"/>
      <c r="AW1" s="131"/>
      <c r="AX1" s="131"/>
      <c r="AY1" s="132"/>
      <c r="AZ1" s="120" t="s">
        <v>173</v>
      </c>
      <c r="BA1" s="122"/>
      <c r="BB1" s="122"/>
      <c r="BC1" s="122"/>
      <c r="BD1" s="124" t="s">
        <v>174</v>
      </c>
      <c r="BE1" s="125"/>
      <c r="BF1" s="125"/>
      <c r="BG1" s="125"/>
      <c r="BH1" s="125"/>
      <c r="BI1" s="126"/>
      <c r="BJ1" s="120" t="s">
        <v>176</v>
      </c>
      <c r="BK1" s="121"/>
      <c r="BL1" s="120" t="s">
        <v>177</v>
      </c>
      <c r="BM1" s="122"/>
      <c r="BN1" s="122"/>
      <c r="BO1" s="122"/>
      <c r="BP1" s="122"/>
      <c r="BQ1" s="122"/>
      <c r="BR1" s="121"/>
      <c r="BS1" s="120" t="s">
        <v>179</v>
      </c>
      <c r="BT1" s="122"/>
      <c r="BU1" s="122"/>
      <c r="BV1" s="122"/>
      <c r="BW1" s="122"/>
      <c r="BX1" s="122"/>
      <c r="BY1" s="122"/>
      <c r="BZ1" s="121"/>
      <c r="CA1" s="120" t="s">
        <v>180</v>
      </c>
      <c r="CB1" s="121"/>
      <c r="CC1" s="3" t="s">
        <v>181</v>
      </c>
      <c r="CD1" s="120" t="s">
        <v>182</v>
      </c>
      <c r="CE1" s="122"/>
      <c r="CF1" s="122"/>
      <c r="CG1" s="121"/>
      <c r="CH1" s="120" t="s">
        <v>184</v>
      </c>
      <c r="CI1" s="121"/>
      <c r="CJ1" s="3" t="s">
        <v>185</v>
      </c>
      <c r="CK1" s="3" t="s">
        <v>186</v>
      </c>
      <c r="CL1" s="120" t="s">
        <v>188</v>
      </c>
      <c r="CM1" s="122"/>
      <c r="CN1" s="122"/>
      <c r="CO1" s="121"/>
      <c r="CP1" s="120" t="s">
        <v>190</v>
      </c>
      <c r="CQ1" s="121"/>
    </row>
    <row r="2" spans="1:95" ht="12.75">
      <c r="A2" s="5" t="s">
        <v>191</v>
      </c>
      <c r="B2" s="6" t="s">
        <v>153</v>
      </c>
      <c r="C2" s="6" t="s">
        <v>152</v>
      </c>
      <c r="D2" s="6" t="s">
        <v>154</v>
      </c>
      <c r="E2" s="6" t="s">
        <v>132</v>
      </c>
      <c r="F2" s="64" t="s">
        <v>414</v>
      </c>
      <c r="G2" s="6" t="s">
        <v>9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152</v>
      </c>
      <c r="M2" s="6" t="s">
        <v>154</v>
      </c>
      <c r="N2" s="6" t="s">
        <v>132</v>
      </c>
      <c r="O2" s="6" t="s">
        <v>159</v>
      </c>
      <c r="P2" s="6" t="s">
        <v>161</v>
      </c>
      <c r="Q2" s="6" t="s">
        <v>27</v>
      </c>
      <c r="R2" s="6" t="s">
        <v>30</v>
      </c>
      <c r="S2" s="6" t="s">
        <v>164</v>
      </c>
      <c r="T2" s="6" t="s">
        <v>163</v>
      </c>
      <c r="U2" s="6" t="s">
        <v>34</v>
      </c>
      <c r="V2" s="6" t="s">
        <v>36</v>
      </c>
      <c r="W2" s="6" t="s">
        <v>37</v>
      </c>
      <c r="X2" s="6" t="s">
        <v>40</v>
      </c>
      <c r="Y2" s="6" t="s">
        <v>44</v>
      </c>
      <c r="Z2" s="6" t="s">
        <v>47</v>
      </c>
      <c r="AA2" s="6" t="s">
        <v>51</v>
      </c>
      <c r="AB2" s="6" t="s">
        <v>53</v>
      </c>
      <c r="AC2" s="6" t="s">
        <v>54</v>
      </c>
      <c r="AD2" s="6" t="s">
        <v>154</v>
      </c>
      <c r="AE2" s="6" t="s">
        <v>59</v>
      </c>
      <c r="AF2" s="6" t="s">
        <v>62</v>
      </c>
      <c r="AG2" s="6" t="s">
        <v>40</v>
      </c>
      <c r="AH2" s="6" t="s">
        <v>37</v>
      </c>
      <c r="AI2" s="6" t="s">
        <v>53</v>
      </c>
      <c r="AJ2" s="6" t="s">
        <v>167</v>
      </c>
      <c r="AK2" s="6" t="s">
        <v>68</v>
      </c>
      <c r="AL2" s="6" t="s">
        <v>53</v>
      </c>
      <c r="AM2" s="6" t="s">
        <v>70</v>
      </c>
      <c r="AN2" s="6" t="s">
        <v>72</v>
      </c>
      <c r="AO2" s="6" t="s">
        <v>75</v>
      </c>
      <c r="AP2" s="6" t="s">
        <v>76</v>
      </c>
      <c r="AQ2" s="6" t="s">
        <v>77</v>
      </c>
      <c r="AR2" s="6" t="s">
        <v>161</v>
      </c>
      <c r="AS2" s="6" t="s">
        <v>36</v>
      </c>
      <c r="AT2" s="6" t="s">
        <v>172</v>
      </c>
      <c r="AU2" s="6" t="s">
        <v>36</v>
      </c>
      <c r="AV2" s="6" t="s">
        <v>47</v>
      </c>
      <c r="AW2" s="6" t="s">
        <v>44</v>
      </c>
      <c r="AX2" s="6" t="s">
        <v>53</v>
      </c>
      <c r="AY2" s="6" t="s">
        <v>54</v>
      </c>
      <c r="AZ2" s="6" t="s">
        <v>154</v>
      </c>
      <c r="BA2" s="6" t="s">
        <v>88</v>
      </c>
      <c r="BB2" s="7" t="s">
        <v>89</v>
      </c>
      <c r="BC2" s="6" t="s">
        <v>91</v>
      </c>
      <c r="BD2" s="6" t="s">
        <v>175</v>
      </c>
      <c r="BE2" s="6" t="s">
        <v>36</v>
      </c>
      <c r="BF2" s="6" t="s">
        <v>91</v>
      </c>
      <c r="BG2" s="6" t="s">
        <v>94</v>
      </c>
      <c r="BH2" s="6" t="s">
        <v>96</v>
      </c>
      <c r="BI2" s="6" t="s">
        <v>99</v>
      </c>
      <c r="BJ2" s="6" t="s">
        <v>161</v>
      </c>
      <c r="BK2" s="6" t="s">
        <v>36</v>
      </c>
      <c r="BL2" s="6" t="s">
        <v>178</v>
      </c>
      <c r="BM2" s="6" t="s">
        <v>36</v>
      </c>
      <c r="BN2" s="6" t="s">
        <v>104</v>
      </c>
      <c r="BO2" s="6" t="s">
        <v>107</v>
      </c>
      <c r="BP2" s="6" t="s">
        <v>91</v>
      </c>
      <c r="BQ2" s="6" t="s">
        <v>110</v>
      </c>
      <c r="BR2" s="6" t="s">
        <v>111</v>
      </c>
      <c r="BS2" s="6" t="s">
        <v>36</v>
      </c>
      <c r="BT2" s="6" t="s">
        <v>154</v>
      </c>
      <c r="BU2" s="6" t="s">
        <v>117</v>
      </c>
      <c r="BV2" s="6" t="s">
        <v>120</v>
      </c>
      <c r="BW2" s="6" t="s">
        <v>123</v>
      </c>
      <c r="BX2" s="6" t="s">
        <v>132</v>
      </c>
      <c r="BY2" s="6" t="s">
        <v>127</v>
      </c>
      <c r="BZ2" s="6" t="s">
        <v>129</v>
      </c>
      <c r="CA2" s="6" t="s">
        <v>175</v>
      </c>
      <c r="CB2" s="6" t="s">
        <v>132</v>
      </c>
      <c r="CC2" s="6" t="s">
        <v>161</v>
      </c>
      <c r="CD2" s="6" t="s">
        <v>178</v>
      </c>
      <c r="CE2" s="6" t="s">
        <v>134</v>
      </c>
      <c r="CF2" s="6" t="s">
        <v>137</v>
      </c>
      <c r="CG2" s="6" t="s">
        <v>139</v>
      </c>
      <c r="CH2" s="6" t="s">
        <v>183</v>
      </c>
      <c r="CI2" s="6" t="s">
        <v>132</v>
      </c>
      <c r="CJ2" s="6" t="s">
        <v>232</v>
      </c>
      <c r="CK2" s="6" t="s">
        <v>187</v>
      </c>
      <c r="CL2" s="6" t="s">
        <v>178</v>
      </c>
      <c r="CM2" s="6" t="s">
        <v>47</v>
      </c>
      <c r="CN2" s="6" t="s">
        <v>44</v>
      </c>
      <c r="CO2" s="6" t="s">
        <v>91</v>
      </c>
      <c r="CP2" s="6" t="s">
        <v>189</v>
      </c>
      <c r="CQ2" s="8" t="s">
        <v>91</v>
      </c>
    </row>
    <row r="3" spans="1:95" ht="12.75">
      <c r="A3" s="123" t="s">
        <v>155</v>
      </c>
      <c r="B3" s="9"/>
      <c r="C3" s="9" t="s">
        <v>2</v>
      </c>
      <c r="D3" s="9" t="s">
        <v>5</v>
      </c>
      <c r="E3" s="9" t="s">
        <v>7</v>
      </c>
      <c r="F3" s="67" t="s">
        <v>8</v>
      </c>
      <c r="G3" s="9" t="s">
        <v>10</v>
      </c>
      <c r="H3" s="9" t="s">
        <v>10</v>
      </c>
      <c r="I3" s="9" t="s">
        <v>10</v>
      </c>
      <c r="J3" s="9" t="s">
        <v>10</v>
      </c>
      <c r="K3" s="9" t="s">
        <v>10</v>
      </c>
      <c r="L3" s="9" t="s">
        <v>2</v>
      </c>
      <c r="M3" s="9" t="s">
        <v>18</v>
      </c>
      <c r="N3" s="9" t="s">
        <v>20</v>
      </c>
      <c r="O3" s="9" t="s">
        <v>22</v>
      </c>
      <c r="P3" s="9" t="s">
        <v>25</v>
      </c>
      <c r="Q3" s="9" t="s">
        <v>2</v>
      </c>
      <c r="R3" s="9" t="s">
        <v>18</v>
      </c>
      <c r="S3" s="9" t="s">
        <v>7</v>
      </c>
      <c r="T3" s="9" t="s">
        <v>32</v>
      </c>
      <c r="U3" s="9" t="s">
        <v>35</v>
      </c>
      <c r="V3" s="9" t="s">
        <v>18</v>
      </c>
      <c r="W3" s="9" t="s">
        <v>2</v>
      </c>
      <c r="X3" s="9" t="s">
        <v>41</v>
      </c>
      <c r="Y3" s="9" t="s">
        <v>45</v>
      </c>
      <c r="Z3" s="9" t="s">
        <v>48</v>
      </c>
      <c r="AA3" s="9" t="s">
        <v>52</v>
      </c>
      <c r="AB3" s="9" t="s">
        <v>7</v>
      </c>
      <c r="AC3" s="9" t="s">
        <v>55</v>
      </c>
      <c r="AD3" s="9" t="s">
        <v>5</v>
      </c>
      <c r="AE3" s="9" t="s">
        <v>60</v>
      </c>
      <c r="AF3" s="9" t="s">
        <v>63</v>
      </c>
      <c r="AG3" s="9" t="s">
        <v>41</v>
      </c>
      <c r="AH3" s="9" t="s">
        <v>2</v>
      </c>
      <c r="AI3" s="9" t="s">
        <v>7</v>
      </c>
      <c r="AJ3" s="9"/>
      <c r="AK3" s="9" t="s">
        <v>5</v>
      </c>
      <c r="AL3" s="9" t="s">
        <v>7</v>
      </c>
      <c r="AM3" s="9" t="s">
        <v>71</v>
      </c>
      <c r="AN3" s="9" t="s">
        <v>73</v>
      </c>
      <c r="AO3" s="9" t="s">
        <v>73</v>
      </c>
      <c r="AP3" s="9" t="s">
        <v>73</v>
      </c>
      <c r="AQ3" s="9" t="s">
        <v>73</v>
      </c>
      <c r="AR3" s="9" t="s">
        <v>25</v>
      </c>
      <c r="AS3" s="9" t="s">
        <v>81</v>
      </c>
      <c r="AT3" s="9" t="s">
        <v>79</v>
      </c>
      <c r="AU3" s="9" t="s">
        <v>81</v>
      </c>
      <c r="AV3" s="9" t="s">
        <v>83</v>
      </c>
      <c r="AW3" s="9" t="s">
        <v>85</v>
      </c>
      <c r="AX3" s="9" t="s">
        <v>7</v>
      </c>
      <c r="AY3" s="9" t="s">
        <v>55</v>
      </c>
      <c r="AZ3" s="9" t="s">
        <v>81</v>
      </c>
      <c r="BA3" s="9" t="s">
        <v>63</v>
      </c>
      <c r="BB3" s="9" t="s">
        <v>90</v>
      </c>
      <c r="BC3" s="9" t="s">
        <v>7</v>
      </c>
      <c r="BD3" s="9"/>
      <c r="BE3" s="9" t="s">
        <v>92</v>
      </c>
      <c r="BF3" s="9" t="s">
        <v>7</v>
      </c>
      <c r="BG3" s="9" t="s">
        <v>8</v>
      </c>
      <c r="BH3" s="9" t="s">
        <v>97</v>
      </c>
      <c r="BI3" s="9" t="s">
        <v>97</v>
      </c>
      <c r="BJ3" s="9" t="s">
        <v>100</v>
      </c>
      <c r="BK3" s="9" t="s">
        <v>92</v>
      </c>
      <c r="BL3" s="9" t="s">
        <v>79</v>
      </c>
      <c r="BM3" s="9" t="s">
        <v>103</v>
      </c>
      <c r="BN3" s="9" t="s">
        <v>83</v>
      </c>
      <c r="BO3" s="9" t="s">
        <v>85</v>
      </c>
      <c r="BP3" s="9" t="s">
        <v>109</v>
      </c>
      <c r="BQ3" s="9" t="s">
        <v>55</v>
      </c>
      <c r="BR3" s="9" t="s">
        <v>112</v>
      </c>
      <c r="BS3" s="9" t="s">
        <v>103</v>
      </c>
      <c r="BT3" s="9" t="s">
        <v>113</v>
      </c>
      <c r="BU3" s="9" t="s">
        <v>118</v>
      </c>
      <c r="BV3" s="9" t="s">
        <v>121</v>
      </c>
      <c r="BW3" s="9" t="s">
        <v>124</v>
      </c>
      <c r="BX3" s="9" t="s">
        <v>20</v>
      </c>
      <c r="BY3" s="9" t="s">
        <v>128</v>
      </c>
      <c r="BZ3" s="9" t="s">
        <v>130</v>
      </c>
      <c r="CA3" s="9" t="s">
        <v>131</v>
      </c>
      <c r="CB3" s="9" t="s">
        <v>20</v>
      </c>
      <c r="CC3" s="9" t="s">
        <v>100</v>
      </c>
      <c r="CD3" s="9" t="s">
        <v>133</v>
      </c>
      <c r="CE3" s="9" t="s">
        <v>135</v>
      </c>
      <c r="CF3" s="9" t="s">
        <v>85</v>
      </c>
      <c r="CG3" s="9" t="s">
        <v>7</v>
      </c>
      <c r="CH3" s="9" t="s">
        <v>140</v>
      </c>
      <c r="CI3" s="9" t="s">
        <v>20</v>
      </c>
      <c r="CJ3" s="9" t="s">
        <v>131</v>
      </c>
      <c r="CK3" s="9" t="s">
        <v>142</v>
      </c>
      <c r="CL3" s="9" t="s">
        <v>79</v>
      </c>
      <c r="CM3" s="9" t="s">
        <v>145</v>
      </c>
      <c r="CN3" s="9" t="s">
        <v>85</v>
      </c>
      <c r="CO3" s="9" t="s">
        <v>7</v>
      </c>
      <c r="CP3" s="9" t="s">
        <v>148</v>
      </c>
      <c r="CQ3" s="10" t="s">
        <v>7</v>
      </c>
    </row>
    <row r="4" spans="1:95" ht="12.75">
      <c r="A4" s="123"/>
      <c r="B4" s="9"/>
      <c r="C4" s="9" t="s">
        <v>4</v>
      </c>
      <c r="D4" s="9" t="s">
        <v>6</v>
      </c>
      <c r="E4" s="9"/>
      <c r="F4" s="67" t="s">
        <v>411</v>
      </c>
      <c r="G4" s="9"/>
      <c r="H4" s="9"/>
      <c r="I4" s="9"/>
      <c r="J4" s="9"/>
      <c r="K4" s="9"/>
      <c r="L4" s="9" t="s">
        <v>17</v>
      </c>
      <c r="M4" s="9" t="s">
        <v>19</v>
      </c>
      <c r="N4" s="9"/>
      <c r="O4" s="9" t="s">
        <v>23</v>
      </c>
      <c r="P4" s="9"/>
      <c r="Q4" s="9" t="s">
        <v>29</v>
      </c>
      <c r="R4" s="9" t="s">
        <v>19</v>
      </c>
      <c r="S4" s="9"/>
      <c r="T4" s="9" t="s">
        <v>33</v>
      </c>
      <c r="U4" s="9" t="s">
        <v>214</v>
      </c>
      <c r="V4" s="9" t="s">
        <v>19</v>
      </c>
      <c r="W4" s="9" t="s">
        <v>39</v>
      </c>
      <c r="X4" s="9" t="s">
        <v>43</v>
      </c>
      <c r="Y4" s="9"/>
      <c r="Z4" s="9" t="s">
        <v>50</v>
      </c>
      <c r="AA4" s="9"/>
      <c r="AB4" s="9"/>
      <c r="AC4" s="9"/>
      <c r="AD4" s="9" t="s">
        <v>58</v>
      </c>
      <c r="AE4" s="9"/>
      <c r="AF4" s="35" t="s">
        <v>375</v>
      </c>
      <c r="AG4" s="9"/>
      <c r="AH4" s="9" t="s">
        <v>67</v>
      </c>
      <c r="AI4" s="9"/>
      <c r="AJ4" s="9"/>
      <c r="AK4" s="9" t="s">
        <v>69</v>
      </c>
      <c r="AL4" s="9"/>
      <c r="AM4" s="9" t="s">
        <v>413</v>
      </c>
      <c r="AN4" s="9"/>
      <c r="AO4" s="9"/>
      <c r="AP4" s="9"/>
      <c r="AQ4" s="9"/>
      <c r="AR4" s="9"/>
      <c r="AS4" s="9" t="s">
        <v>82</v>
      </c>
      <c r="AT4" s="9" t="s">
        <v>80</v>
      </c>
      <c r="AU4" s="9" t="s">
        <v>82</v>
      </c>
      <c r="AV4" s="9" t="s">
        <v>80</v>
      </c>
      <c r="AW4" s="9" t="s">
        <v>80</v>
      </c>
      <c r="AX4" s="9"/>
      <c r="AY4" s="9" t="s">
        <v>87</v>
      </c>
      <c r="AZ4" s="9" t="s">
        <v>82</v>
      </c>
      <c r="BA4" s="9"/>
      <c r="BB4" s="9"/>
      <c r="BC4" s="9"/>
      <c r="BD4" s="9"/>
      <c r="BE4" s="9" t="s">
        <v>93</v>
      </c>
      <c r="BF4" s="9"/>
      <c r="BG4" s="9"/>
      <c r="BH4" s="9"/>
      <c r="BI4" s="9"/>
      <c r="BJ4" s="9" t="s">
        <v>101</v>
      </c>
      <c r="BK4" s="9" t="s">
        <v>93</v>
      </c>
      <c r="BL4" s="9" t="s">
        <v>102</v>
      </c>
      <c r="BM4" s="9" t="s">
        <v>93</v>
      </c>
      <c r="BN4" s="9" t="s">
        <v>106</v>
      </c>
      <c r="BO4" s="9" t="s">
        <v>108</v>
      </c>
      <c r="BP4" s="9"/>
      <c r="BQ4" s="9" t="s">
        <v>87</v>
      </c>
      <c r="BR4" s="9"/>
      <c r="BS4" s="9" t="s">
        <v>93</v>
      </c>
      <c r="BT4" s="9" t="s">
        <v>231</v>
      </c>
      <c r="BU4" s="9"/>
      <c r="BV4" s="9"/>
      <c r="BW4" s="9" t="s">
        <v>126</v>
      </c>
      <c r="BX4" s="9"/>
      <c r="BY4" s="9" t="s">
        <v>422</v>
      </c>
      <c r="BZ4" s="9"/>
      <c r="CA4" s="9"/>
      <c r="CB4" s="9"/>
      <c r="CC4" s="9"/>
      <c r="CD4" s="9"/>
      <c r="CE4" s="9" t="s">
        <v>136</v>
      </c>
      <c r="CF4" s="9" t="s">
        <v>138</v>
      </c>
      <c r="CG4" s="9"/>
      <c r="CH4" s="9" t="s">
        <v>141</v>
      </c>
      <c r="CI4" s="9"/>
      <c r="CJ4" s="9"/>
      <c r="CK4" s="9" t="s">
        <v>143</v>
      </c>
      <c r="CL4" s="9" t="s">
        <v>144</v>
      </c>
      <c r="CM4" s="9" t="s">
        <v>143</v>
      </c>
      <c r="CN4" s="9" t="s">
        <v>147</v>
      </c>
      <c r="CO4" s="9"/>
      <c r="CP4" s="9" t="s">
        <v>150</v>
      </c>
      <c r="CQ4" s="10"/>
    </row>
    <row r="5" spans="1:95" ht="12.75">
      <c r="A5" s="11" t="s">
        <v>156</v>
      </c>
      <c r="B5" s="9"/>
      <c r="C5" s="9" t="s">
        <v>3</v>
      </c>
      <c r="D5" s="9">
        <v>1914</v>
      </c>
      <c r="E5" s="9">
        <v>1938</v>
      </c>
      <c r="F5" s="50">
        <v>1971</v>
      </c>
      <c r="G5" s="9" t="s">
        <v>11</v>
      </c>
      <c r="H5" s="9" t="s">
        <v>11</v>
      </c>
      <c r="I5" s="9" t="s">
        <v>11</v>
      </c>
      <c r="J5" s="9" t="s">
        <v>11</v>
      </c>
      <c r="K5" s="9" t="s">
        <v>11</v>
      </c>
      <c r="L5" s="9" t="s">
        <v>16</v>
      </c>
      <c r="M5" s="9">
        <v>1914</v>
      </c>
      <c r="N5" s="9">
        <v>1938</v>
      </c>
      <c r="O5" s="9">
        <v>1934</v>
      </c>
      <c r="P5" s="9" t="s">
        <v>26</v>
      </c>
      <c r="Q5" s="9" t="s">
        <v>28</v>
      </c>
      <c r="R5" s="9">
        <v>1914</v>
      </c>
      <c r="S5" s="9">
        <v>1938</v>
      </c>
      <c r="T5" s="9">
        <v>1913</v>
      </c>
      <c r="U5" s="9" t="s">
        <v>215</v>
      </c>
      <c r="V5" s="9">
        <v>1914</v>
      </c>
      <c r="W5" s="9" t="s">
        <v>38</v>
      </c>
      <c r="X5" s="9" t="s">
        <v>42</v>
      </c>
      <c r="Y5" s="9" t="s">
        <v>46</v>
      </c>
      <c r="Z5" s="9" t="s">
        <v>49</v>
      </c>
      <c r="AA5" s="9">
        <v>1930</v>
      </c>
      <c r="AB5" s="9">
        <v>1938</v>
      </c>
      <c r="AC5" s="9" t="s">
        <v>56</v>
      </c>
      <c r="AD5" s="9" t="s">
        <v>57</v>
      </c>
      <c r="AE5" s="9" t="s">
        <v>61</v>
      </c>
      <c r="AF5" s="9" t="s">
        <v>64</v>
      </c>
      <c r="AG5" s="9" t="s">
        <v>65</v>
      </c>
      <c r="AH5" s="9" t="s">
        <v>66</v>
      </c>
      <c r="AI5" s="9">
        <v>1938</v>
      </c>
      <c r="AJ5" s="9"/>
      <c r="AK5" s="9">
        <v>1914</v>
      </c>
      <c r="AL5" s="9">
        <v>1938</v>
      </c>
      <c r="AM5" s="9">
        <v>1971</v>
      </c>
      <c r="AN5" s="9" t="s">
        <v>74</v>
      </c>
      <c r="AO5" s="9" t="s">
        <v>74</v>
      </c>
      <c r="AP5" s="9" t="s">
        <v>74</v>
      </c>
      <c r="AQ5" s="9" t="s">
        <v>74</v>
      </c>
      <c r="AR5" s="9" t="s">
        <v>78</v>
      </c>
      <c r="AS5" s="9">
        <v>1914</v>
      </c>
      <c r="AT5" s="9">
        <v>1914</v>
      </c>
      <c r="AU5" s="9">
        <v>1914</v>
      </c>
      <c r="AV5" s="9" t="s">
        <v>84</v>
      </c>
      <c r="AW5" s="9" t="s">
        <v>86</v>
      </c>
      <c r="AX5" s="9">
        <v>1938</v>
      </c>
      <c r="AY5" s="9" t="s">
        <v>56</v>
      </c>
      <c r="AZ5" s="9">
        <v>1914</v>
      </c>
      <c r="BA5" s="9" t="s">
        <v>64</v>
      </c>
      <c r="BB5" s="9">
        <v>1930</v>
      </c>
      <c r="BC5" s="9">
        <v>1938</v>
      </c>
      <c r="BD5" s="9"/>
      <c r="BE5" s="9">
        <v>1914</v>
      </c>
      <c r="BF5" s="9">
        <v>1938</v>
      </c>
      <c r="BG5" s="9" t="s">
        <v>95</v>
      </c>
      <c r="BH5" s="9" t="s">
        <v>98</v>
      </c>
      <c r="BI5" s="9" t="s">
        <v>98</v>
      </c>
      <c r="BJ5" s="9" t="s">
        <v>26</v>
      </c>
      <c r="BK5" s="9">
        <v>1914</v>
      </c>
      <c r="BL5" s="9">
        <v>1914</v>
      </c>
      <c r="BM5" s="9">
        <v>1914</v>
      </c>
      <c r="BN5" s="9" t="s">
        <v>105</v>
      </c>
      <c r="BO5" s="9" t="s">
        <v>46</v>
      </c>
      <c r="BP5" s="9">
        <v>1938</v>
      </c>
      <c r="BQ5" s="9" t="s">
        <v>56</v>
      </c>
      <c r="BR5" s="9">
        <v>1967</v>
      </c>
      <c r="BS5" s="9">
        <v>1914</v>
      </c>
      <c r="BT5" s="9" t="s">
        <v>114</v>
      </c>
      <c r="BU5" s="9" t="s">
        <v>119</v>
      </c>
      <c r="BV5" s="9" t="s">
        <v>122</v>
      </c>
      <c r="BW5" s="9" t="s">
        <v>125</v>
      </c>
      <c r="BX5" s="9">
        <v>1938</v>
      </c>
      <c r="BY5" s="9">
        <v>1966</v>
      </c>
      <c r="BZ5" s="9">
        <v>1967</v>
      </c>
      <c r="CA5" s="9"/>
      <c r="CB5" s="9">
        <v>1938</v>
      </c>
      <c r="CC5" s="9" t="s">
        <v>26</v>
      </c>
      <c r="CD5" s="9">
        <v>1914</v>
      </c>
      <c r="CE5" s="9" t="s">
        <v>105</v>
      </c>
      <c r="CF5" s="9" t="s">
        <v>46</v>
      </c>
      <c r="CG5" s="9">
        <v>1938</v>
      </c>
      <c r="CH5" s="9" t="s">
        <v>64</v>
      </c>
      <c r="CI5" s="9">
        <v>1938</v>
      </c>
      <c r="CJ5" s="9"/>
      <c r="CK5" s="9" t="s">
        <v>26</v>
      </c>
      <c r="CL5" s="9">
        <v>1914</v>
      </c>
      <c r="CM5" s="9" t="s">
        <v>146</v>
      </c>
      <c r="CN5" s="9" t="s">
        <v>46</v>
      </c>
      <c r="CO5" s="9">
        <v>1938</v>
      </c>
      <c r="CP5" s="9" t="s">
        <v>149</v>
      </c>
      <c r="CQ5" s="10">
        <v>1938</v>
      </c>
    </row>
    <row r="6" spans="1:95" ht="13.5" thickBot="1">
      <c r="A6" s="12" t="s">
        <v>165</v>
      </c>
      <c r="B6" s="13" t="s">
        <v>1</v>
      </c>
      <c r="C6" s="13" t="s">
        <v>1</v>
      </c>
      <c r="D6" s="13" t="s">
        <v>1</v>
      </c>
      <c r="E6" s="13" t="s">
        <v>1</v>
      </c>
      <c r="F6" s="70" t="s">
        <v>1</v>
      </c>
      <c r="G6" s="13" t="s">
        <v>1</v>
      </c>
      <c r="H6" s="13" t="s">
        <v>1</v>
      </c>
      <c r="I6" s="13" t="s">
        <v>1</v>
      </c>
      <c r="J6" s="13" t="s">
        <v>1</v>
      </c>
      <c r="K6" s="13" t="s">
        <v>1</v>
      </c>
      <c r="L6" s="13" t="s">
        <v>1</v>
      </c>
      <c r="M6" s="13" t="s">
        <v>1</v>
      </c>
      <c r="N6" s="13" t="s">
        <v>1</v>
      </c>
      <c r="O6" s="13" t="s">
        <v>21</v>
      </c>
      <c r="P6" s="13" t="s">
        <v>24</v>
      </c>
      <c r="Q6" s="13" t="s">
        <v>1</v>
      </c>
      <c r="R6" s="13" t="s">
        <v>1</v>
      </c>
      <c r="S6" s="13" t="s">
        <v>1</v>
      </c>
      <c r="T6" s="13" t="s">
        <v>31</v>
      </c>
      <c r="U6" s="13" t="s">
        <v>31</v>
      </c>
      <c r="V6" s="13" t="s">
        <v>1</v>
      </c>
      <c r="W6" s="13" t="s">
        <v>1</v>
      </c>
      <c r="X6" s="13" t="s">
        <v>1</v>
      </c>
      <c r="Y6" s="13" t="s">
        <v>31</v>
      </c>
      <c r="Z6" s="13" t="s">
        <v>31</v>
      </c>
      <c r="AA6" s="13" t="s">
        <v>31</v>
      </c>
      <c r="AB6" s="13" t="s">
        <v>1</v>
      </c>
      <c r="AC6" s="13" t="s">
        <v>31</v>
      </c>
      <c r="AD6" s="13" t="s">
        <v>1</v>
      </c>
      <c r="AE6" s="13" t="s">
        <v>1</v>
      </c>
      <c r="AF6" s="13" t="s">
        <v>1</v>
      </c>
      <c r="AG6" s="13" t="s">
        <v>1</v>
      </c>
      <c r="AH6" s="13" t="s">
        <v>1</v>
      </c>
      <c r="AI6" s="13" t="s">
        <v>1</v>
      </c>
      <c r="AJ6" s="13" t="s">
        <v>1</v>
      </c>
      <c r="AK6" s="13" t="s">
        <v>1</v>
      </c>
      <c r="AL6" s="13" t="s">
        <v>1</v>
      </c>
      <c r="AM6" s="13" t="s">
        <v>1</v>
      </c>
      <c r="AN6" s="13" t="s">
        <v>1</v>
      </c>
      <c r="AO6" s="13" t="s">
        <v>1</v>
      </c>
      <c r="AP6" s="13" t="s">
        <v>1</v>
      </c>
      <c r="AQ6" s="13" t="s">
        <v>1</v>
      </c>
      <c r="AR6" s="13" t="s">
        <v>24</v>
      </c>
      <c r="AS6" s="13" t="s">
        <v>1</v>
      </c>
      <c r="AT6" s="13" t="s">
        <v>31</v>
      </c>
      <c r="AU6" s="13" t="s">
        <v>1</v>
      </c>
      <c r="AV6" s="13" t="s">
        <v>31</v>
      </c>
      <c r="AW6" s="13" t="s">
        <v>31</v>
      </c>
      <c r="AX6" s="13" t="s">
        <v>1</v>
      </c>
      <c r="AY6" s="13" t="s">
        <v>31</v>
      </c>
      <c r="AZ6" s="13" t="s">
        <v>1</v>
      </c>
      <c r="BA6" s="13" t="s">
        <v>1</v>
      </c>
      <c r="BB6" s="13" t="s">
        <v>1</v>
      </c>
      <c r="BC6" s="13" t="s">
        <v>1</v>
      </c>
      <c r="BD6" s="13" t="s">
        <v>1</v>
      </c>
      <c r="BE6" s="13" t="s">
        <v>1</v>
      </c>
      <c r="BF6" s="13" t="s">
        <v>1</v>
      </c>
      <c r="BG6" s="13" t="s">
        <v>1</v>
      </c>
      <c r="BH6" s="13" t="s">
        <v>1</v>
      </c>
      <c r="BI6" s="13" t="s">
        <v>1</v>
      </c>
      <c r="BJ6" s="13" t="s">
        <v>24</v>
      </c>
      <c r="BK6" s="13" t="s">
        <v>1</v>
      </c>
      <c r="BL6" s="13" t="s">
        <v>31</v>
      </c>
      <c r="BM6" s="13" t="s">
        <v>1</v>
      </c>
      <c r="BN6" s="13" t="s">
        <v>31</v>
      </c>
      <c r="BO6" s="13" t="s">
        <v>31</v>
      </c>
      <c r="BP6" s="13" t="s">
        <v>1</v>
      </c>
      <c r="BQ6" s="13" t="s">
        <v>31</v>
      </c>
      <c r="BR6" s="13" t="s">
        <v>1</v>
      </c>
      <c r="BS6" s="13" t="s">
        <v>1</v>
      </c>
      <c r="BT6" s="13" t="s">
        <v>1</v>
      </c>
      <c r="BU6" s="13" t="s">
        <v>1</v>
      </c>
      <c r="BV6" s="13" t="s">
        <v>1</v>
      </c>
      <c r="BW6" s="13" t="s">
        <v>1</v>
      </c>
      <c r="BX6" s="13" t="s">
        <v>1</v>
      </c>
      <c r="BY6" s="13" t="s">
        <v>1</v>
      </c>
      <c r="BZ6" s="13" t="s">
        <v>1</v>
      </c>
      <c r="CA6" s="13" t="s">
        <v>1</v>
      </c>
      <c r="CB6" s="13" t="s">
        <v>1</v>
      </c>
      <c r="CC6" s="13" t="s">
        <v>24</v>
      </c>
      <c r="CD6" s="13" t="s">
        <v>31</v>
      </c>
      <c r="CE6" s="13" t="s">
        <v>31</v>
      </c>
      <c r="CF6" s="13" t="s">
        <v>31</v>
      </c>
      <c r="CG6" s="13" t="s">
        <v>1</v>
      </c>
      <c r="CH6" s="13" t="s">
        <v>1</v>
      </c>
      <c r="CI6" s="13" t="s">
        <v>1</v>
      </c>
      <c r="CJ6" s="13" t="s">
        <v>1</v>
      </c>
      <c r="CK6" s="13" t="s">
        <v>24</v>
      </c>
      <c r="CL6" s="13" t="s">
        <v>31</v>
      </c>
      <c r="CM6" s="13" t="s">
        <v>31</v>
      </c>
      <c r="CN6" s="13" t="s">
        <v>31</v>
      </c>
      <c r="CO6" s="13" t="s">
        <v>1</v>
      </c>
      <c r="CP6" s="13" t="s">
        <v>1</v>
      </c>
      <c r="CQ6" s="14" t="s">
        <v>1</v>
      </c>
    </row>
    <row r="7" spans="1:37" ht="12.75">
      <c r="A7" s="4" t="s">
        <v>0</v>
      </c>
      <c r="D7" s="37" t="s">
        <v>378</v>
      </c>
      <c r="F7" s="63"/>
      <c r="M7" s="37" t="s">
        <v>378</v>
      </c>
      <c r="R7" s="37" t="s">
        <v>378</v>
      </c>
      <c r="V7" s="37" t="s">
        <v>378</v>
      </c>
      <c r="AF7" s="37" t="s">
        <v>378</v>
      </c>
      <c r="AK7" s="37" t="s">
        <v>378</v>
      </c>
    </row>
    <row r="8" spans="1:92" ht="12.75">
      <c r="A8" s="17">
        <v>1865</v>
      </c>
      <c r="F8" s="63"/>
      <c r="CN8">
        <f>BO8-CF8</f>
        <v>0</v>
      </c>
    </row>
    <row r="9" spans="1:92" ht="12.75">
      <c r="A9" s="16">
        <v>1875</v>
      </c>
      <c r="F9" s="63"/>
      <c r="CN9">
        <f>BO9-CF9</f>
        <v>0</v>
      </c>
    </row>
    <row r="10" spans="1:91" ht="12.75">
      <c r="A10" s="15">
        <v>1880</v>
      </c>
      <c r="F10" s="63"/>
      <c r="CM10">
        <f>BN10-CE10</f>
        <v>0</v>
      </c>
    </row>
    <row r="11" spans="1:92" ht="12.75">
      <c r="A11" s="15">
        <v>1885</v>
      </c>
      <c r="F11" s="63"/>
      <c r="CN11">
        <f>BO11-CF11</f>
        <v>0</v>
      </c>
    </row>
    <row r="12" spans="1:91" ht="12.75">
      <c r="A12" s="15">
        <v>1890</v>
      </c>
      <c r="F12" s="63"/>
      <c r="CM12">
        <f>BN12-CE12</f>
        <v>0</v>
      </c>
    </row>
    <row r="13" spans="1:92" ht="12.75">
      <c r="A13" s="15">
        <v>1895</v>
      </c>
      <c r="F13" s="63"/>
      <c r="CN13">
        <f>BO13-CF13</f>
        <v>0</v>
      </c>
    </row>
    <row r="14" spans="1:94" ht="12.75">
      <c r="A14" s="15">
        <v>1897</v>
      </c>
      <c r="F14" s="63"/>
      <c r="AF14">
        <f>BA14+BT14</f>
        <v>0</v>
      </c>
      <c r="CP14">
        <f>BT14-CH14</f>
        <v>0</v>
      </c>
    </row>
    <row r="15" spans="1:6" ht="12.75">
      <c r="A15" s="15">
        <v>1900</v>
      </c>
      <c r="F15" s="63"/>
    </row>
    <row r="16" spans="1:6" ht="12.75">
      <c r="A16" s="15">
        <v>1901</v>
      </c>
      <c r="F16" s="63"/>
    </row>
    <row r="17" spans="1:89" ht="12.75">
      <c r="A17" s="15">
        <v>1902</v>
      </c>
      <c r="F17" s="63"/>
      <c r="CK17">
        <f>BJ17-CC17</f>
        <v>0</v>
      </c>
    </row>
    <row r="18" spans="1:6" ht="12.75">
      <c r="A18" s="15">
        <v>1903</v>
      </c>
      <c r="F18" s="63"/>
    </row>
    <row r="19" spans="1:6" ht="12.75">
      <c r="A19" s="15">
        <v>1904</v>
      </c>
      <c r="F19" s="63"/>
    </row>
    <row r="20" spans="1:92" ht="12.75">
      <c r="A20" s="15">
        <v>1905</v>
      </c>
      <c r="F20" s="63"/>
      <c r="CN20">
        <f>BO20-CF20</f>
        <v>0</v>
      </c>
    </row>
    <row r="21" spans="1:6" ht="12.75">
      <c r="A21" s="15">
        <v>1906</v>
      </c>
      <c r="F21" s="63"/>
    </row>
    <row r="22" spans="1:6" ht="12.75">
      <c r="A22" s="15">
        <v>1907</v>
      </c>
      <c r="F22" s="63"/>
    </row>
    <row r="23" spans="1:94" ht="12.75">
      <c r="A23" s="15">
        <v>1908</v>
      </c>
      <c r="F23" s="63"/>
      <c r="AF23">
        <f>BA23+BT23</f>
        <v>0</v>
      </c>
      <c r="CP23">
        <f>BT23-CH23</f>
        <v>0</v>
      </c>
    </row>
    <row r="24" spans="1:6" ht="12.75">
      <c r="A24" s="15">
        <v>1909</v>
      </c>
      <c r="F24" s="63"/>
    </row>
    <row r="25" spans="1:6" ht="12.75">
      <c r="A25" s="15">
        <v>1910</v>
      </c>
      <c r="F25" s="63"/>
    </row>
    <row r="26" spans="1:6" ht="12.75">
      <c r="A26" s="15">
        <v>1911</v>
      </c>
      <c r="F26" s="63"/>
    </row>
    <row r="27" spans="1:6" ht="12.75">
      <c r="A27" s="15">
        <v>1912</v>
      </c>
      <c r="F27" s="63"/>
    </row>
    <row r="28" spans="1:92" ht="12.75">
      <c r="A28" s="15">
        <v>1913</v>
      </c>
      <c r="F28" s="63"/>
      <c r="T28" t="e">
        <f>NA()</f>
        <v>#N/A</v>
      </c>
      <c r="CK28">
        <f>BJ28-CC28</f>
        <v>0</v>
      </c>
      <c r="CM28">
        <f>BN28-CE28</f>
        <v>0</v>
      </c>
      <c r="CN28">
        <f>BO28-CF28</f>
        <v>0</v>
      </c>
    </row>
    <row r="29" spans="1:94" ht="12.75">
      <c r="A29" s="15">
        <v>1914</v>
      </c>
      <c r="D29">
        <f>AK29+BE29</f>
        <v>0</v>
      </c>
      <c r="F29" s="63"/>
      <c r="R29">
        <f>AS29+BK29</f>
        <v>0</v>
      </c>
      <c r="V29">
        <f>AU29+BM29</f>
        <v>0</v>
      </c>
      <c r="AD29">
        <f>AZ29+BS29</f>
        <v>0</v>
      </c>
      <c r="AF29">
        <f>BA29+BT29</f>
        <v>0</v>
      </c>
      <c r="CL29">
        <f>BL29-CD29</f>
        <v>0</v>
      </c>
      <c r="CP29">
        <f>BT29-CH29</f>
        <v>0</v>
      </c>
    </row>
    <row r="30" spans="1:6" ht="12.75">
      <c r="A30" s="15">
        <v>1915</v>
      </c>
      <c r="F30" s="63"/>
    </row>
    <row r="31" spans="1:6" ht="12.75">
      <c r="A31" s="15">
        <v>1916</v>
      </c>
      <c r="F31" s="63"/>
    </row>
    <row r="32" spans="1:6" ht="12.75">
      <c r="A32" s="15">
        <v>1917</v>
      </c>
      <c r="F32" s="63"/>
    </row>
    <row r="33" spans="1:6" ht="12.75">
      <c r="A33" s="15">
        <v>1918</v>
      </c>
      <c r="F33" s="63"/>
    </row>
    <row r="34" spans="1:94" ht="12.75">
      <c r="A34" s="15">
        <v>1919</v>
      </c>
      <c r="F34" s="63"/>
      <c r="AF34">
        <f>BA34+BT34</f>
        <v>0</v>
      </c>
      <c r="CP34">
        <f>BT34-CH34</f>
        <v>0</v>
      </c>
    </row>
    <row r="35" spans="1:6" ht="12.75">
      <c r="A35" s="15">
        <v>1920</v>
      </c>
      <c r="F35" s="63"/>
    </row>
    <row r="36" spans="1:6" ht="12.75">
      <c r="A36" s="15">
        <v>1921</v>
      </c>
      <c r="F36" s="63"/>
    </row>
    <row r="37" spans="1:6" ht="12.75">
      <c r="A37" s="15">
        <v>1922</v>
      </c>
      <c r="F37" s="63"/>
    </row>
    <row r="38" spans="1:6" ht="12.75">
      <c r="A38" s="15">
        <v>1923</v>
      </c>
      <c r="F38" s="63"/>
    </row>
    <row r="39" spans="1:94" ht="12.75">
      <c r="A39" s="15">
        <v>1924</v>
      </c>
      <c r="F39" s="63"/>
      <c r="CP39">
        <f>BT39-CH39</f>
        <v>0</v>
      </c>
    </row>
    <row r="40" spans="1:6" ht="12.75">
      <c r="A40" s="15">
        <v>1925</v>
      </c>
      <c r="F40" s="63"/>
    </row>
    <row r="41" spans="1:6" ht="12.75">
      <c r="A41" s="15">
        <v>1926</v>
      </c>
      <c r="F41" s="63"/>
    </row>
    <row r="42" spans="1:6" ht="12.75">
      <c r="A42" s="15">
        <v>1927</v>
      </c>
      <c r="F42" s="63"/>
    </row>
    <row r="43" spans="1:91" ht="12.75">
      <c r="A43" s="15">
        <v>1928</v>
      </c>
      <c r="F43" s="63"/>
      <c r="CM43">
        <f>BN43-CE43</f>
        <v>0</v>
      </c>
    </row>
    <row r="44" spans="1:94" ht="12.75">
      <c r="A44" s="15">
        <v>1929</v>
      </c>
      <c r="F44" s="63"/>
      <c r="AF44">
        <f>BA44+BT44</f>
        <v>0</v>
      </c>
      <c r="CP44">
        <f>BT44-CH44</f>
        <v>0</v>
      </c>
    </row>
    <row r="45" spans="1:6" ht="12.75">
      <c r="A45" s="15">
        <v>1930</v>
      </c>
      <c r="F45" s="63"/>
    </row>
    <row r="46" spans="1:6" ht="12.75">
      <c r="A46" s="15">
        <v>1931</v>
      </c>
      <c r="F46" s="63"/>
    </row>
    <row r="47" spans="1:6" ht="12.75">
      <c r="A47" s="15">
        <v>1932</v>
      </c>
      <c r="F47" s="63"/>
    </row>
    <row r="48" spans="1:6" ht="12.75">
      <c r="A48" s="15">
        <v>1933</v>
      </c>
      <c r="F48" s="63"/>
    </row>
    <row r="49" spans="1:6" ht="12.75">
      <c r="A49" s="15">
        <v>1934</v>
      </c>
      <c r="F49" s="63"/>
    </row>
    <row r="50" spans="1:6" ht="12.75">
      <c r="A50" s="15">
        <v>1935</v>
      </c>
      <c r="F50" s="63"/>
    </row>
    <row r="51" spans="1:6" ht="12.75">
      <c r="A51" s="15">
        <v>1936</v>
      </c>
      <c r="F51" s="63"/>
    </row>
    <row r="52" spans="1:6" ht="12.75">
      <c r="A52" s="15">
        <v>1937</v>
      </c>
      <c r="F52" s="63"/>
    </row>
    <row r="53" spans="1:95" ht="12.75">
      <c r="A53" s="15">
        <v>1938</v>
      </c>
      <c r="E53">
        <v>0</v>
      </c>
      <c r="F53" s="63"/>
      <c r="CO53">
        <f>BP53-CG53</f>
        <v>0</v>
      </c>
      <c r="CQ53">
        <f>BX53-CI53</f>
        <v>0</v>
      </c>
    </row>
    <row r="54" spans="1:91" ht="12.75">
      <c r="A54" s="15">
        <v>1939</v>
      </c>
      <c r="F54" s="63"/>
      <c r="CM54">
        <f>BN54-CE54</f>
        <v>0</v>
      </c>
    </row>
    <row r="55" spans="1:6" ht="12.75">
      <c r="A55" s="15">
        <v>1940</v>
      </c>
      <c r="F55" s="63"/>
    </row>
    <row r="56" spans="1:6" ht="12.75">
      <c r="A56" s="15">
        <v>1941</v>
      </c>
      <c r="F56" s="63"/>
    </row>
    <row r="57" spans="1:6" ht="12.75">
      <c r="A57" s="15">
        <v>1942</v>
      </c>
      <c r="F57" s="63"/>
    </row>
    <row r="58" spans="1:6" ht="12.75">
      <c r="A58" s="15">
        <v>1943</v>
      </c>
      <c r="F58" s="63"/>
    </row>
    <row r="59" spans="1:6" ht="12.75">
      <c r="A59" s="15">
        <v>1944</v>
      </c>
      <c r="F59" s="63"/>
    </row>
    <row r="60" spans="1:6" ht="12.75">
      <c r="A60" s="15">
        <v>1945</v>
      </c>
      <c r="F60" s="63"/>
    </row>
    <row r="61" spans="1:6" ht="12.75">
      <c r="A61" s="15">
        <v>1946</v>
      </c>
      <c r="F61" s="63"/>
    </row>
    <row r="62" spans="1:6" ht="12.75">
      <c r="A62" s="15">
        <v>1947</v>
      </c>
      <c r="F62" s="63"/>
    </row>
    <row r="63" spans="1:6" ht="12.75">
      <c r="A63" s="15">
        <v>1948</v>
      </c>
      <c r="F63" s="63"/>
    </row>
    <row r="64" spans="1:6" ht="12.75">
      <c r="A64" s="15">
        <v>1949</v>
      </c>
      <c r="F64" s="63"/>
    </row>
    <row r="65" spans="1:6" ht="12.75">
      <c r="A65" s="15">
        <v>1950</v>
      </c>
      <c r="F65" s="63"/>
    </row>
    <row r="66" spans="1:6" ht="12.75">
      <c r="A66" s="15">
        <v>1951</v>
      </c>
      <c r="F66" s="63"/>
    </row>
    <row r="67" spans="1:6" ht="12.75">
      <c r="A67" s="15">
        <v>1952</v>
      </c>
      <c r="F67" s="63"/>
    </row>
    <row r="68" spans="1:6" ht="12.75">
      <c r="A68" s="15">
        <v>1953</v>
      </c>
      <c r="F68" s="63"/>
    </row>
    <row r="69" spans="1:6" ht="12.75">
      <c r="A69" s="15">
        <v>1954</v>
      </c>
      <c r="F69" s="63"/>
    </row>
    <row r="70" spans="1:6" ht="12.75">
      <c r="A70" s="15">
        <v>1955</v>
      </c>
      <c r="F70" s="63"/>
    </row>
    <row r="71" spans="1:6" ht="12.75">
      <c r="A71" s="15">
        <v>1956</v>
      </c>
      <c r="F71" s="63"/>
    </row>
    <row r="72" spans="1:6" ht="12.75">
      <c r="A72" s="15">
        <v>1957</v>
      </c>
      <c r="F72" s="63"/>
    </row>
    <row r="73" spans="1:6" ht="12.75">
      <c r="A73" s="15">
        <v>1958</v>
      </c>
      <c r="F73" s="63"/>
    </row>
    <row r="74" spans="1:6" ht="12.75">
      <c r="A74" s="15">
        <v>1959</v>
      </c>
      <c r="F74" s="63"/>
    </row>
    <row r="75" spans="1:6" ht="12.75">
      <c r="A75" s="15">
        <v>1960</v>
      </c>
      <c r="F75" s="63"/>
    </row>
    <row r="76" spans="1:6" ht="12.75">
      <c r="A76" s="15">
        <v>1961</v>
      </c>
      <c r="F76" s="63"/>
    </row>
    <row r="77" spans="1:6" ht="12.75">
      <c r="A77" s="15">
        <v>1962</v>
      </c>
      <c r="F77" s="63"/>
    </row>
    <row r="78" spans="1:6" ht="12.75">
      <c r="A78" s="15">
        <v>1963</v>
      </c>
      <c r="F78" s="63"/>
    </row>
    <row r="79" spans="1:6" ht="12.75">
      <c r="A79" s="15">
        <v>1964</v>
      </c>
      <c r="F79" s="63"/>
    </row>
    <row r="80" spans="1:6" ht="12.75">
      <c r="A80" s="15">
        <v>1965</v>
      </c>
      <c r="F80" s="63"/>
    </row>
    <row r="81" spans="1:77" ht="12.75">
      <c r="A81" s="15">
        <v>1966</v>
      </c>
      <c r="F81" s="63"/>
      <c r="BY81">
        <v>163</v>
      </c>
    </row>
    <row r="82" spans="1:59" ht="12.75">
      <c r="A82" s="15">
        <v>1967</v>
      </c>
      <c r="F82" s="63"/>
      <c r="BG82">
        <v>670.9</v>
      </c>
    </row>
    <row r="83" spans="1:6" ht="12.75">
      <c r="A83" s="15">
        <v>1968</v>
      </c>
      <c r="F83" s="63"/>
    </row>
    <row r="84" spans="1:6" ht="12.75">
      <c r="A84" s="15">
        <v>1969</v>
      </c>
      <c r="F84" s="63"/>
    </row>
    <row r="85" spans="1:43" ht="12.75">
      <c r="A85" s="15">
        <v>1970</v>
      </c>
      <c r="F85" s="63"/>
      <c r="AN85" s="101">
        <v>981.948</v>
      </c>
      <c r="AO85" s="101">
        <v>981.941</v>
      </c>
      <c r="AP85" s="101">
        <v>159.641</v>
      </c>
      <c r="AQ85" s="101">
        <v>822.3</v>
      </c>
    </row>
    <row r="86" spans="1:59" ht="12.75">
      <c r="A86" s="15">
        <v>1971</v>
      </c>
      <c r="F86" s="63">
        <f>AM86+BG86</f>
        <v>1170</v>
      </c>
      <c r="AM86">
        <v>170</v>
      </c>
      <c r="AN86" s="101"/>
      <c r="AO86" s="101"/>
      <c r="AP86" s="101"/>
      <c r="AQ86" s="101"/>
      <c r="BG86">
        <v>1000</v>
      </c>
    </row>
    <row r="87" spans="1:43" ht="12.75">
      <c r="A87" s="15">
        <v>1972</v>
      </c>
      <c r="AN87" s="101"/>
      <c r="AO87" s="101"/>
      <c r="AP87" s="101"/>
      <c r="AQ87" s="101"/>
    </row>
    <row r="88" spans="1:43" ht="12.75">
      <c r="A88" s="15">
        <v>1973</v>
      </c>
      <c r="AN88" s="101"/>
      <c r="AO88" s="101"/>
      <c r="AP88" s="101"/>
      <c r="AQ88" s="101"/>
    </row>
    <row r="89" spans="1:43" ht="12.75">
      <c r="A89" s="15">
        <v>1974</v>
      </c>
      <c r="AN89" s="101"/>
      <c r="AO89" s="101"/>
      <c r="AP89" s="101"/>
      <c r="AQ89" s="101"/>
    </row>
    <row r="90" spans="1:43" ht="12.75">
      <c r="A90" s="15">
        <v>1975</v>
      </c>
      <c r="AN90" s="101"/>
      <c r="AO90" s="101"/>
      <c r="AP90" s="101"/>
      <c r="AQ90" s="101"/>
    </row>
    <row r="91" spans="1:43" ht="12.75">
      <c r="A91" s="15">
        <v>1976</v>
      </c>
      <c r="AN91" s="101"/>
      <c r="AO91" s="101"/>
      <c r="AP91" s="101"/>
      <c r="AQ91" s="101"/>
    </row>
    <row r="92" spans="1:59" ht="12.75">
      <c r="A92" s="15">
        <v>1977</v>
      </c>
      <c r="F92" s="63">
        <f>AM92+BG92</f>
        <v>1832</v>
      </c>
      <c r="AM92">
        <v>932</v>
      </c>
      <c r="AN92" s="101"/>
      <c r="AO92" s="101"/>
      <c r="AP92" s="101"/>
      <c r="AQ92" s="101"/>
      <c r="BG92">
        <v>900</v>
      </c>
    </row>
    <row r="93" spans="1:43" ht="12.75">
      <c r="A93" s="15">
        <v>1978</v>
      </c>
      <c r="AN93" s="101"/>
      <c r="AO93" s="101"/>
      <c r="AP93" s="101"/>
      <c r="AQ93" s="101"/>
    </row>
    <row r="94" spans="1:43" ht="12.75">
      <c r="A94" s="15">
        <v>1979</v>
      </c>
      <c r="AN94" s="101"/>
      <c r="AO94" s="101"/>
      <c r="AP94" s="101"/>
      <c r="AQ94" s="101"/>
    </row>
    <row r="95" spans="1:43" ht="12.75">
      <c r="A95" s="15">
        <v>1980</v>
      </c>
      <c r="AN95" s="101">
        <v>1912.607</v>
      </c>
      <c r="AO95" s="101">
        <v>1505.307</v>
      </c>
      <c r="AP95" s="101">
        <v>1430.307</v>
      </c>
      <c r="AQ95" s="101">
        <v>75</v>
      </c>
    </row>
    <row r="96" spans="1:43" ht="12.75">
      <c r="A96" s="15">
        <v>1981</v>
      </c>
      <c r="AN96" s="101"/>
      <c r="AO96" s="101"/>
      <c r="AP96" s="101"/>
      <c r="AQ96" s="101"/>
    </row>
    <row r="97" spans="1:43" ht="12.75">
      <c r="A97" s="15">
        <v>1982</v>
      </c>
      <c r="AN97" s="101"/>
      <c r="AO97" s="101"/>
      <c r="AP97" s="101"/>
      <c r="AQ97" s="101"/>
    </row>
    <row r="98" spans="1:43" ht="12.75">
      <c r="A98" s="15">
        <v>1983</v>
      </c>
      <c r="AN98" s="101"/>
      <c r="AO98" s="101"/>
      <c r="AP98" s="101"/>
      <c r="AQ98" s="101"/>
    </row>
    <row r="99" spans="1:43" ht="12.75">
      <c r="A99" s="15">
        <v>1984</v>
      </c>
      <c r="AN99" s="101"/>
      <c r="AO99" s="101"/>
      <c r="AP99" s="101"/>
      <c r="AQ99" s="101"/>
    </row>
    <row r="100" spans="1:43" ht="12.75">
      <c r="A100" s="15">
        <v>1985</v>
      </c>
      <c r="AN100" s="101"/>
      <c r="AO100" s="101"/>
      <c r="AP100" s="101"/>
      <c r="AQ100" s="101"/>
    </row>
    <row r="101" spans="1:43" ht="12.75">
      <c r="A101" s="15">
        <v>1986</v>
      </c>
      <c r="AN101" s="101"/>
      <c r="AO101" s="101"/>
      <c r="AP101" s="101"/>
      <c r="AQ101" s="101"/>
    </row>
    <row r="102" spans="1:43" ht="12.75">
      <c r="A102" s="15">
        <v>1987</v>
      </c>
      <c r="AN102" s="101"/>
      <c r="AO102" s="101"/>
      <c r="AP102" s="101"/>
      <c r="AQ102" s="101"/>
    </row>
    <row r="103" spans="1:43" ht="12.75">
      <c r="A103" s="15">
        <v>1988</v>
      </c>
      <c r="AN103" s="101"/>
      <c r="AO103" s="101"/>
      <c r="AP103" s="101"/>
      <c r="AQ103" s="101"/>
    </row>
    <row r="104" spans="1:43" ht="12.75">
      <c r="A104" s="15">
        <v>1989</v>
      </c>
      <c r="AN104" s="101"/>
      <c r="AO104" s="101"/>
      <c r="AP104" s="101"/>
      <c r="AQ104" s="101"/>
    </row>
    <row r="105" spans="1:43" ht="12.75">
      <c r="A105" s="15">
        <v>1990</v>
      </c>
      <c r="AN105" s="101">
        <v>4666.591</v>
      </c>
      <c r="AO105" s="101">
        <v>3963.539</v>
      </c>
      <c r="AP105" s="101">
        <v>3929.892</v>
      </c>
      <c r="AQ105" s="101">
        <v>33.647</v>
      </c>
    </row>
    <row r="106" spans="1:43" ht="12.75">
      <c r="A106" s="15">
        <v>1991</v>
      </c>
      <c r="AN106" s="101"/>
      <c r="AO106" s="101"/>
      <c r="AP106" s="101"/>
      <c r="AQ106" s="101"/>
    </row>
    <row r="107" spans="1:43" ht="12.75">
      <c r="A107" s="15">
        <v>1992</v>
      </c>
      <c r="AN107" s="101"/>
      <c r="AO107" s="101"/>
      <c r="AP107" s="101"/>
      <c r="AQ107" s="101"/>
    </row>
    <row r="108" spans="1:43" ht="12.75">
      <c r="A108" s="15">
        <v>1993</v>
      </c>
      <c r="AN108" s="101"/>
      <c r="AO108" s="101"/>
      <c r="AP108" s="101"/>
      <c r="AQ108" s="101"/>
    </row>
    <row r="109" spans="1:43" ht="12.75">
      <c r="A109" s="15">
        <v>1994</v>
      </c>
      <c r="AN109" s="101"/>
      <c r="AO109" s="101"/>
      <c r="AP109" s="101"/>
      <c r="AQ109" s="101"/>
    </row>
    <row r="110" spans="1:43" ht="12.75">
      <c r="A110" s="15">
        <v>1995</v>
      </c>
      <c r="AN110" s="101">
        <v>4256.977</v>
      </c>
      <c r="AO110" s="101">
        <v>3524.905</v>
      </c>
      <c r="AP110" s="101">
        <v>3396.905</v>
      </c>
      <c r="AQ110" s="101">
        <v>128</v>
      </c>
    </row>
    <row r="111" spans="1:43" ht="12.75">
      <c r="A111" s="15">
        <v>1996</v>
      </c>
      <c r="AN111" s="101">
        <v>3981.725</v>
      </c>
      <c r="AO111" s="101">
        <v>3245.701</v>
      </c>
      <c r="AP111" s="101">
        <v>3122.701</v>
      </c>
      <c r="AQ111" s="101">
        <v>123</v>
      </c>
    </row>
    <row r="112" spans="1:43" ht="12.75">
      <c r="A112" s="15">
        <v>1997</v>
      </c>
      <c r="AN112" s="101">
        <v>3909.597</v>
      </c>
      <c r="AO112" s="101">
        <v>3107.034</v>
      </c>
      <c r="AP112" s="101">
        <v>2919.034</v>
      </c>
      <c r="AQ112" s="101">
        <v>188</v>
      </c>
    </row>
    <row r="113" spans="1:43" ht="12.75">
      <c r="A113" s="15">
        <v>1998</v>
      </c>
      <c r="AN113" s="101">
        <v>4014.459</v>
      </c>
      <c r="AO113" s="101">
        <v>3278.78</v>
      </c>
      <c r="AP113" s="101">
        <v>3099.647</v>
      </c>
      <c r="AQ113" s="101">
        <v>179.133</v>
      </c>
    </row>
    <row r="114" spans="1:43" ht="12.75">
      <c r="A114" s="15">
        <v>1999</v>
      </c>
      <c r="AN114" s="101">
        <v>3909.66</v>
      </c>
      <c r="AO114" s="101">
        <v>3065.232</v>
      </c>
      <c r="AP114" s="101">
        <v>2899.063</v>
      </c>
      <c r="AQ114" s="101">
        <v>166.169</v>
      </c>
    </row>
    <row r="115" spans="1:43" ht="12.75">
      <c r="A115" s="15">
        <v>2000</v>
      </c>
      <c r="AN115" s="101">
        <v>4269.646</v>
      </c>
      <c r="AO115" s="101">
        <v>3458.817</v>
      </c>
      <c r="AP115" s="101">
        <v>3356.199</v>
      </c>
      <c r="AQ115" s="101">
        <v>102.618</v>
      </c>
    </row>
    <row r="116" spans="1:43" ht="12.75">
      <c r="A116" s="15">
        <v>2001</v>
      </c>
      <c r="AN116" s="101">
        <v>4956.191</v>
      </c>
      <c r="AO116" s="101">
        <v>4040.796</v>
      </c>
      <c r="AP116" s="101">
        <v>3946.729</v>
      </c>
      <c r="AQ116" s="101">
        <v>94.067</v>
      </c>
    </row>
    <row r="117" ht="12.75">
      <c r="A117" s="15">
        <v>2002</v>
      </c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Q118"/>
  <sheetViews>
    <sheetView workbookViewId="0" topLeftCell="A1">
      <pane xSplit="1" ySplit="6" topLeftCell="B6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6.140625" style="48" customWidth="1"/>
    <col min="2" max="26" width="9.140625" style="63" customWidth="1"/>
    <col min="27" max="27" width="8.57421875" style="63" customWidth="1"/>
    <col min="28" max="29" width="9.140625" style="63" customWidth="1"/>
    <col min="30" max="30" width="7.7109375" style="63" customWidth="1"/>
    <col min="31" max="48" width="9.140625" style="63" customWidth="1"/>
    <col min="49" max="49" width="8.00390625" style="63" customWidth="1"/>
    <col min="50" max="51" width="9.140625" style="63" customWidth="1"/>
    <col min="52" max="52" width="7.140625" style="63" customWidth="1"/>
    <col min="53" max="54" width="9.140625" style="63" customWidth="1"/>
    <col min="55" max="55" width="8.00390625" style="63" customWidth="1"/>
    <col min="56" max="66" width="9.140625" style="63" customWidth="1"/>
    <col min="67" max="67" width="8.140625" style="63" customWidth="1"/>
    <col min="68" max="16384" width="9.140625" style="63" customWidth="1"/>
  </cols>
  <sheetData>
    <row r="1" spans="1:95" ht="23.25" thickBot="1">
      <c r="A1" s="86" t="s">
        <v>200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 t="s">
        <v>235</v>
      </c>
      <c r="V4" s="67" t="s">
        <v>19</v>
      </c>
      <c r="W4" s="67" t="s">
        <v>39</v>
      </c>
      <c r="X4" s="67" t="s">
        <v>43</v>
      </c>
      <c r="Y4" s="67" t="s">
        <v>226</v>
      </c>
      <c r="Z4" s="67" t="s">
        <v>50</v>
      </c>
      <c r="AA4" s="67"/>
      <c r="AB4" s="67"/>
      <c r="AC4" s="67" t="s">
        <v>387</v>
      </c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388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383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379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 t="s">
        <v>61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ht="12.75">
      <c r="A7" s="55" t="s">
        <v>0</v>
      </c>
    </row>
    <row r="8" spans="1:92" ht="12.75">
      <c r="A8" s="56">
        <v>1865</v>
      </c>
      <c r="Y8" s="63">
        <v>25.575</v>
      </c>
      <c r="AW8" s="63">
        <v>23.541</v>
      </c>
      <c r="BO8" s="63">
        <f>Y8-AW8</f>
        <v>2.033999999999999</v>
      </c>
      <c r="CF8" s="63">
        <v>0.6</v>
      </c>
      <c r="CN8" s="63">
        <f>BO8-CF8</f>
        <v>1.4339999999999988</v>
      </c>
    </row>
    <row r="9" spans="1:92" ht="12.75">
      <c r="A9" s="57">
        <v>1875</v>
      </c>
      <c r="Y9" s="63">
        <v>28.357</v>
      </c>
      <c r="AW9" s="63">
        <v>23.541</v>
      </c>
      <c r="BO9" s="63">
        <f>Y9-AW9</f>
        <v>4.815999999999999</v>
      </c>
      <c r="CF9" s="63">
        <v>3.36</v>
      </c>
      <c r="CN9" s="63">
        <f>BO9-CF9</f>
        <v>1.455999999999999</v>
      </c>
    </row>
    <row r="10" spans="1:91" ht="12.75">
      <c r="A10" s="58">
        <v>1880</v>
      </c>
      <c r="Z10" s="63">
        <v>32.74</v>
      </c>
      <c r="AV10" s="63">
        <v>23.54</v>
      </c>
      <c r="BN10" s="63">
        <v>9.2</v>
      </c>
      <c r="CE10" s="63">
        <v>7.813</v>
      </c>
      <c r="CM10" s="63">
        <f>BN10-CE10</f>
        <v>1.3869999999999996</v>
      </c>
    </row>
    <row r="11" spans="1:92" ht="12.75">
      <c r="A11" s="58">
        <v>1885</v>
      </c>
      <c r="Y11" s="63">
        <v>36.907</v>
      </c>
      <c r="AW11" s="63">
        <v>25.076</v>
      </c>
      <c r="BO11" s="63">
        <f>Y11-AW11</f>
        <v>11.830999999999996</v>
      </c>
      <c r="CF11" s="63">
        <v>9.082</v>
      </c>
      <c r="CN11" s="63">
        <f>BO11-CF11</f>
        <v>2.7489999999999952</v>
      </c>
    </row>
    <row r="12" spans="1:91" ht="12.75">
      <c r="A12" s="58">
        <v>1890</v>
      </c>
      <c r="Z12" s="63">
        <v>59.883</v>
      </c>
      <c r="AV12" s="63">
        <v>20.65</v>
      </c>
      <c r="BN12" s="63">
        <v>39.233</v>
      </c>
      <c r="CE12" s="63">
        <v>28.955</v>
      </c>
      <c r="CM12" s="63">
        <f>BN12-CE12</f>
        <v>10.277999999999999</v>
      </c>
    </row>
    <row r="13" spans="1:92" ht="12.75">
      <c r="A13" s="58">
        <v>1895</v>
      </c>
      <c r="Y13" s="63">
        <v>93.57</v>
      </c>
      <c r="AW13" s="63">
        <v>35.437</v>
      </c>
      <c r="BO13" s="63">
        <f>Y13-AW13</f>
        <v>58.132999999999996</v>
      </c>
      <c r="CF13" s="63">
        <v>50.787</v>
      </c>
      <c r="CN13" s="63">
        <f>BO13-CF13</f>
        <v>7.3459999999999965</v>
      </c>
    </row>
    <row r="14" spans="1:94" ht="12.75">
      <c r="A14" s="58">
        <v>1897</v>
      </c>
      <c r="AF14" s="63">
        <f>BA14+BT14</f>
        <v>200.2</v>
      </c>
      <c r="BT14" s="63">
        <v>200.2</v>
      </c>
      <c r="CH14" s="63">
        <v>110.6</v>
      </c>
      <c r="CP14" s="63">
        <f>BT14-CH14</f>
        <v>89.6</v>
      </c>
    </row>
    <row r="15" spans="1:34" ht="12.75">
      <c r="A15" s="58">
        <v>1900</v>
      </c>
      <c r="Q15" s="63">
        <v>50</v>
      </c>
      <c r="W15" s="63">
        <v>150</v>
      </c>
      <c r="AH15" s="63">
        <v>200</v>
      </c>
    </row>
    <row r="16" ht="12.75">
      <c r="A16" s="58">
        <v>1901</v>
      </c>
    </row>
    <row r="17" spans="1:89" ht="12.75">
      <c r="A17" s="58">
        <v>1902</v>
      </c>
      <c r="P17" s="63">
        <v>300</v>
      </c>
      <c r="BJ17" s="63">
        <v>300</v>
      </c>
      <c r="CK17" s="63">
        <f>BJ17-CC17</f>
        <v>300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119.511</v>
      </c>
      <c r="AW20" s="63">
        <v>57.821</v>
      </c>
      <c r="BO20" s="63">
        <f>Y20-AW20</f>
        <v>61.69</v>
      </c>
      <c r="CF20" s="63">
        <v>41.645</v>
      </c>
      <c r="CN20" s="63">
        <f>BO20-CF20</f>
        <v>20.044999999999995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672</v>
      </c>
      <c r="BA23" s="63">
        <v>255.6</v>
      </c>
      <c r="BT23" s="63">
        <v>416.4</v>
      </c>
      <c r="CH23" s="63">
        <v>56.8</v>
      </c>
      <c r="CP23" s="63">
        <f>BT23-CH23</f>
        <v>359.59999999999997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2000</v>
      </c>
      <c r="T28" s="63">
        <v>99</v>
      </c>
      <c r="X28" s="63">
        <v>807.622</v>
      </c>
      <c r="Y28" s="63">
        <v>129.556</v>
      </c>
      <c r="Z28" s="63">
        <v>159.024</v>
      </c>
      <c r="AG28" s="63">
        <v>800</v>
      </c>
      <c r="AR28" s="63">
        <v>750</v>
      </c>
      <c r="AV28" s="63">
        <v>28.596</v>
      </c>
      <c r="BJ28" s="63">
        <v>1250</v>
      </c>
      <c r="BN28" s="63">
        <v>130.427</v>
      </c>
      <c r="BO28" s="63">
        <f>Y28-AW28</f>
        <v>129.556</v>
      </c>
      <c r="CC28" s="63">
        <v>194.5</v>
      </c>
      <c r="CE28" s="63">
        <v>103.729</v>
      </c>
      <c r="CF28" s="63">
        <v>30.741</v>
      </c>
      <c r="CK28" s="63">
        <f>BJ28-CC28</f>
        <v>1055.5</v>
      </c>
      <c r="CM28" s="63">
        <f>BN28-CE28</f>
        <v>26.697999999999993</v>
      </c>
      <c r="CN28" s="63">
        <f>BO28-CF28</f>
        <v>98.81500000000001</v>
      </c>
    </row>
    <row r="29" spans="1:94" ht="12.75">
      <c r="A29" s="58">
        <v>1914</v>
      </c>
      <c r="C29" s="63">
        <v>2200</v>
      </c>
      <c r="D29" s="63">
        <f>AK29+BE29</f>
        <v>1329</v>
      </c>
      <c r="Q29" s="63">
        <v>400</v>
      </c>
      <c r="R29" s="63">
        <f>AS29+BK29</f>
        <v>0</v>
      </c>
      <c r="U29" s="63">
        <v>81.532</v>
      </c>
      <c r="V29" s="63">
        <f>AU29+BM29</f>
        <v>775</v>
      </c>
      <c r="W29" s="63">
        <v>500</v>
      </c>
      <c r="AD29" s="63">
        <f>AZ29+BS29</f>
        <v>554</v>
      </c>
      <c r="AF29" s="63">
        <f>BA29+BT29</f>
        <v>853.5</v>
      </c>
      <c r="AH29" s="63">
        <v>850</v>
      </c>
      <c r="AK29" s="63">
        <v>152</v>
      </c>
      <c r="AT29" s="63">
        <v>16.087</v>
      </c>
      <c r="AU29" s="63">
        <v>140</v>
      </c>
      <c r="AW29" s="63">
        <v>45.471</v>
      </c>
      <c r="AZ29" s="63">
        <v>12</v>
      </c>
      <c r="BA29" s="63">
        <v>266.4</v>
      </c>
      <c r="BE29" s="63">
        <v>1177</v>
      </c>
      <c r="BL29" s="63">
        <f>81.532-16.087</f>
        <v>65.445</v>
      </c>
      <c r="BM29" s="63">
        <v>635</v>
      </c>
      <c r="BS29" s="63">
        <v>542</v>
      </c>
      <c r="BT29" s="63">
        <v>587.1</v>
      </c>
      <c r="CD29" s="63">
        <v>29.878</v>
      </c>
      <c r="CH29" s="63">
        <v>110.4</v>
      </c>
      <c r="CL29" s="63">
        <f>BL29-CD29</f>
        <v>35.56699999999999</v>
      </c>
      <c r="CP29" s="63">
        <f>BT29-CH29</f>
        <v>476.70000000000005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908.9000000000001</v>
      </c>
      <c r="BA34" s="63">
        <v>265.3</v>
      </c>
      <c r="BT34" s="63">
        <v>643.6</v>
      </c>
      <c r="CH34" s="63">
        <v>122.9</v>
      </c>
      <c r="CP34" s="63">
        <f>BT34-CH34</f>
        <v>520.7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269.7</v>
      </c>
      <c r="BT39" s="63">
        <v>735.4</v>
      </c>
      <c r="CH39" s="63">
        <v>139.2</v>
      </c>
      <c r="CP39" s="63">
        <f>BT39-CH39</f>
        <v>596.2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>
        <v>199.029</v>
      </c>
      <c r="AV43" s="63">
        <v>38.784</v>
      </c>
      <c r="BN43" s="63">
        <f>Z43-AV43</f>
        <v>160.245</v>
      </c>
      <c r="CE43" s="63">
        <v>99.932</v>
      </c>
      <c r="CM43" s="63">
        <f>BN43-CE43</f>
        <v>60.313</v>
      </c>
    </row>
    <row r="44" spans="1:94" ht="12.75">
      <c r="A44" s="58">
        <v>1929</v>
      </c>
      <c r="X44" s="63">
        <v>1034.69</v>
      </c>
      <c r="AF44" s="63">
        <f>BA44+BT44</f>
        <v>975.2</v>
      </c>
      <c r="AG44" s="63">
        <v>1550.09</v>
      </c>
      <c r="BA44" s="63">
        <v>266</v>
      </c>
      <c r="BT44" s="63">
        <v>709.2</v>
      </c>
      <c r="BV44" s="63">
        <v>682.5</v>
      </c>
      <c r="BW44" s="63">
        <v>682</v>
      </c>
      <c r="CH44" s="63">
        <v>81.8</v>
      </c>
      <c r="CP44" s="63">
        <f>BT44-CH44</f>
        <v>627.4000000000001</v>
      </c>
    </row>
    <row r="45" spans="1:73" ht="12.75">
      <c r="A45" s="58">
        <v>1930</v>
      </c>
      <c r="AE45" s="63">
        <f>BB45+BU45</f>
        <v>810.56</v>
      </c>
      <c r="BB45" s="63">
        <v>115.78</v>
      </c>
      <c r="BU45" s="63">
        <v>694.78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spans="1:15" ht="12.75">
      <c r="A49" s="58">
        <v>1934</v>
      </c>
      <c r="O49" s="72">
        <v>315</v>
      </c>
    </row>
    <row r="50" spans="1:86" ht="12.75">
      <c r="A50" s="58">
        <v>1935</v>
      </c>
      <c r="BA50" s="63">
        <v>261.2</v>
      </c>
      <c r="CH50" s="63">
        <v>60.5</v>
      </c>
    </row>
    <row r="51" spans="1:75" ht="12.75">
      <c r="A51" s="58">
        <v>1936</v>
      </c>
      <c r="BU51" s="63">
        <v>479.46</v>
      </c>
      <c r="BV51" s="63">
        <v>479.46</v>
      </c>
      <c r="BW51" s="63">
        <v>480</v>
      </c>
    </row>
    <row r="52" ht="12.75">
      <c r="A52" s="58">
        <v>1937</v>
      </c>
    </row>
    <row r="53" spans="1:95" ht="12.75">
      <c r="A53" s="58">
        <v>1938</v>
      </c>
      <c r="C53" s="63">
        <v>1800</v>
      </c>
      <c r="E53" s="63">
        <v>1778</v>
      </c>
      <c r="N53" s="63">
        <v>6.5</v>
      </c>
      <c r="Q53" s="63">
        <v>100</v>
      </c>
      <c r="S53" s="63">
        <v>91</v>
      </c>
      <c r="W53" s="63">
        <v>900</v>
      </c>
      <c r="AB53" s="63">
        <v>880</v>
      </c>
      <c r="AC53" s="63">
        <v>66</v>
      </c>
      <c r="AH53" s="63">
        <v>650</v>
      </c>
      <c r="AI53" s="63">
        <v>658.5</v>
      </c>
      <c r="AL53" s="63">
        <v>446</v>
      </c>
      <c r="AX53" s="63">
        <v>160</v>
      </c>
      <c r="AY53" s="63">
        <v>7.9</v>
      </c>
      <c r="BC53" s="63">
        <v>179</v>
      </c>
      <c r="BF53" s="63">
        <v>1332</v>
      </c>
      <c r="BP53" s="63">
        <v>720</v>
      </c>
      <c r="BQ53" s="63">
        <f>AC53-AY53</f>
        <v>58.1</v>
      </c>
      <c r="BX53" s="63">
        <v>479.5</v>
      </c>
      <c r="CB53" s="63">
        <v>470</v>
      </c>
      <c r="CG53" s="63">
        <v>460</v>
      </c>
      <c r="CO53" s="63">
        <f>BP53-CG53</f>
        <v>260</v>
      </c>
      <c r="CQ53" s="63">
        <f>BX53-CI53</f>
        <v>479.5</v>
      </c>
    </row>
    <row r="54" spans="1:91" ht="12.75">
      <c r="A54" s="58">
        <v>1939</v>
      </c>
      <c r="Z54" s="63">
        <v>172.573</v>
      </c>
      <c r="AC54" s="63">
        <v>65</v>
      </c>
      <c r="AV54" s="63">
        <v>38.597</v>
      </c>
      <c r="AY54" s="63">
        <v>7.9</v>
      </c>
      <c r="BN54" s="63">
        <v>133.976</v>
      </c>
      <c r="BQ54" s="63">
        <f aca="true" t="shared" si="0" ref="BQ54:BQ63">AC54-AY54</f>
        <v>57.1</v>
      </c>
      <c r="CE54" s="63">
        <v>80.541</v>
      </c>
      <c r="CM54" s="63">
        <f>BN54-CE54</f>
        <v>53.435</v>
      </c>
    </row>
    <row r="55" spans="1:74" ht="12.75">
      <c r="A55" s="58">
        <v>1940</v>
      </c>
      <c r="AC55" s="63">
        <v>65</v>
      </c>
      <c r="AY55" s="63">
        <v>7.9</v>
      </c>
      <c r="BQ55" s="63">
        <f t="shared" si="0"/>
        <v>57.1</v>
      </c>
      <c r="BV55" s="63">
        <v>357.9</v>
      </c>
    </row>
    <row r="56" spans="1:69" ht="12.75">
      <c r="A56" s="58">
        <v>1941</v>
      </c>
      <c r="AC56" s="63">
        <v>65</v>
      </c>
      <c r="AY56" s="63">
        <v>7.9</v>
      </c>
      <c r="BQ56" s="63">
        <f t="shared" si="0"/>
        <v>57.1</v>
      </c>
    </row>
    <row r="57" spans="1:69" ht="12.75">
      <c r="A57" s="58">
        <v>1942</v>
      </c>
      <c r="AC57" s="63">
        <v>62</v>
      </c>
      <c r="AY57" s="63">
        <v>7.9</v>
      </c>
      <c r="BQ57" s="63">
        <f t="shared" si="0"/>
        <v>54.1</v>
      </c>
    </row>
    <row r="58" spans="1:75" ht="12.75">
      <c r="A58" s="58">
        <v>1943</v>
      </c>
      <c r="AC58" s="63">
        <v>53</v>
      </c>
      <c r="AE58" s="63">
        <f>BB58+BU58</f>
        <v>308.7</v>
      </c>
      <c r="AY58" s="63">
        <v>1.7</v>
      </c>
      <c r="BB58" s="63">
        <v>21.4</v>
      </c>
      <c r="BQ58" s="63">
        <f t="shared" si="0"/>
        <v>51.3</v>
      </c>
      <c r="BU58" s="63">
        <v>287.3</v>
      </c>
      <c r="BW58" s="63">
        <v>286</v>
      </c>
    </row>
    <row r="59" spans="1:69" ht="12.75">
      <c r="A59" s="58">
        <v>1944</v>
      </c>
      <c r="AC59" s="63">
        <v>52</v>
      </c>
      <c r="AY59" s="63">
        <v>1.6</v>
      </c>
      <c r="BQ59" s="63">
        <f t="shared" si="0"/>
        <v>50.4</v>
      </c>
    </row>
    <row r="60" spans="1:69" ht="12.75">
      <c r="A60" s="58">
        <v>1945</v>
      </c>
      <c r="AC60" s="63">
        <v>44</v>
      </c>
      <c r="AY60" s="63">
        <v>1.4</v>
      </c>
      <c r="BQ60" s="63">
        <f t="shared" si="0"/>
        <v>42.6</v>
      </c>
    </row>
    <row r="61" spans="1:69" ht="12.75">
      <c r="A61" s="58">
        <v>1946</v>
      </c>
      <c r="AC61" s="63">
        <v>32</v>
      </c>
      <c r="AY61" s="63">
        <v>1.2</v>
      </c>
      <c r="BQ61" s="63">
        <f t="shared" si="0"/>
        <v>30.8</v>
      </c>
    </row>
    <row r="62" spans="1:69" ht="12.75">
      <c r="A62" s="58">
        <v>1947</v>
      </c>
      <c r="AC62" s="63">
        <v>31</v>
      </c>
      <c r="AY62" s="63">
        <v>1.2</v>
      </c>
      <c r="BQ62" s="63">
        <f t="shared" si="0"/>
        <v>29.8</v>
      </c>
    </row>
    <row r="63" spans="1:69" ht="12.75">
      <c r="A63" s="58">
        <v>1948</v>
      </c>
      <c r="AC63" s="63">
        <v>30</v>
      </c>
      <c r="AY63" s="63">
        <v>1.2</v>
      </c>
      <c r="BQ63" s="63">
        <f t="shared" si="0"/>
        <v>28.8</v>
      </c>
    </row>
    <row r="64" spans="1:26" ht="12.75">
      <c r="A64" s="58">
        <v>1949</v>
      </c>
      <c r="Z64" s="63">
        <v>140.048</v>
      </c>
    </row>
    <row r="65" spans="1:75" ht="12.75">
      <c r="A65" s="58">
        <v>1950</v>
      </c>
      <c r="BW65" s="63">
        <v>415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W72" s="63">
        <v>60</v>
      </c>
      <c r="BW72" s="63">
        <v>739</v>
      </c>
    </row>
    <row r="73" ht="12.75">
      <c r="A73" s="58">
        <v>1958</v>
      </c>
    </row>
    <row r="74" spans="1:75" ht="12.75">
      <c r="A74" s="58">
        <v>1959</v>
      </c>
      <c r="BW74" s="63">
        <v>759</v>
      </c>
    </row>
    <row r="75" spans="1:34" ht="12.75">
      <c r="A75" s="58">
        <v>1960</v>
      </c>
      <c r="AH75" s="63">
        <v>800</v>
      </c>
    </row>
    <row r="76" ht="12.75">
      <c r="A76" s="58">
        <v>1961</v>
      </c>
    </row>
    <row r="77" spans="1:12" ht="12.75">
      <c r="A77" s="58">
        <v>1962</v>
      </c>
      <c r="L77" s="63">
        <v>10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1329</v>
      </c>
    </row>
    <row r="82" spans="1:59" ht="12.75">
      <c r="A82" s="58">
        <v>1967</v>
      </c>
      <c r="BG82" s="63">
        <v>1782.5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2">
        <v>6968.569</v>
      </c>
      <c r="AO85" s="102">
        <v>5966.569</v>
      </c>
      <c r="AP85" s="102">
        <v>3196.569</v>
      </c>
      <c r="AQ85" s="102">
        <v>2770</v>
      </c>
    </row>
    <row r="86" spans="1:59" ht="12.75">
      <c r="A86" s="58">
        <v>1971</v>
      </c>
      <c r="F86" s="63">
        <f>AM86+BG86</f>
        <v>6522</v>
      </c>
      <c r="AM86" s="63">
        <v>4072</v>
      </c>
      <c r="AN86" s="102"/>
      <c r="AO86" s="102"/>
      <c r="AP86" s="102"/>
      <c r="AQ86" s="102"/>
      <c r="BG86" s="63">
        <v>2450</v>
      </c>
    </row>
    <row r="87" spans="1:43" ht="12.75">
      <c r="A87" s="58">
        <v>1972</v>
      </c>
      <c r="AN87" s="102"/>
      <c r="AO87" s="102"/>
      <c r="AP87" s="102"/>
      <c r="AQ87" s="102"/>
    </row>
    <row r="88" spans="1:43" ht="12.75">
      <c r="A88" s="58">
        <v>1973</v>
      </c>
      <c r="AN88" s="102"/>
      <c r="AO88" s="102"/>
      <c r="AP88" s="102"/>
      <c r="AQ88" s="102"/>
    </row>
    <row r="89" spans="1:43" ht="12.75">
      <c r="A89" s="58">
        <v>1974</v>
      </c>
      <c r="AN89" s="102"/>
      <c r="AO89" s="102"/>
      <c r="AP89" s="102"/>
      <c r="AQ89" s="102"/>
    </row>
    <row r="90" spans="1:43" ht="12.75">
      <c r="A90" s="58">
        <v>1975</v>
      </c>
      <c r="AN90" s="102"/>
      <c r="AO90" s="102"/>
      <c r="AP90" s="102"/>
      <c r="AQ90" s="102"/>
    </row>
    <row r="91" spans="1:43" ht="12.75">
      <c r="A91" s="58">
        <v>1976</v>
      </c>
      <c r="AN91" s="102"/>
      <c r="AO91" s="102"/>
      <c r="AP91" s="102"/>
      <c r="AQ91" s="102"/>
    </row>
    <row r="92" spans="1:59" ht="12.75">
      <c r="A92" s="58">
        <v>1977</v>
      </c>
      <c r="F92" s="63">
        <f>AM92+BG92</f>
        <v>30570</v>
      </c>
      <c r="AM92" s="63">
        <v>25500</v>
      </c>
      <c r="AN92" s="102"/>
      <c r="AO92" s="102"/>
      <c r="AP92" s="102"/>
      <c r="AQ92" s="102"/>
      <c r="BG92" s="63">
        <v>5070</v>
      </c>
    </row>
    <row r="93" spans="1:43" ht="12.75">
      <c r="A93" s="58">
        <v>1978</v>
      </c>
      <c r="AN93" s="102"/>
      <c r="AO93" s="102"/>
      <c r="AP93" s="102"/>
      <c r="AQ93" s="102"/>
    </row>
    <row r="94" spans="1:43" ht="12.75">
      <c r="A94" s="58">
        <v>1979</v>
      </c>
      <c r="AN94" s="102"/>
      <c r="AO94" s="102"/>
      <c r="AP94" s="102"/>
      <c r="AQ94" s="102"/>
    </row>
    <row r="95" spans="1:61" ht="12.75">
      <c r="A95" s="58">
        <v>1980</v>
      </c>
      <c r="AN95" s="102">
        <v>57377.663</v>
      </c>
      <c r="AO95" s="102">
        <v>41214.663</v>
      </c>
      <c r="AP95" s="102">
        <v>33914.663</v>
      </c>
      <c r="AQ95" s="102">
        <v>7300</v>
      </c>
      <c r="BH95" s="63">
        <v>8105</v>
      </c>
      <c r="BI95" s="63">
        <v>3589.14</v>
      </c>
    </row>
    <row r="96" spans="1:61" ht="12.75">
      <c r="A96" s="58">
        <v>1981</v>
      </c>
      <c r="AN96" s="102"/>
      <c r="AO96" s="102"/>
      <c r="AP96" s="102"/>
      <c r="AQ96" s="102"/>
      <c r="BH96" s="63">
        <v>11183</v>
      </c>
      <c r="BI96" s="63">
        <v>3618.2</v>
      </c>
    </row>
    <row r="97" spans="1:61" ht="12.75">
      <c r="A97" s="58">
        <v>1982</v>
      </c>
      <c r="AN97" s="102"/>
      <c r="AO97" s="102"/>
      <c r="AP97" s="102"/>
      <c r="AQ97" s="102"/>
      <c r="BH97" s="63">
        <v>13084</v>
      </c>
      <c r="BI97" s="63">
        <v>3714.35</v>
      </c>
    </row>
    <row r="98" spans="1:61" ht="12.75">
      <c r="A98" s="58">
        <v>1983</v>
      </c>
      <c r="AN98" s="102"/>
      <c r="AO98" s="102"/>
      <c r="AP98" s="102"/>
      <c r="AQ98" s="102"/>
      <c r="BH98" s="63">
        <v>15276</v>
      </c>
      <c r="BI98" s="63">
        <v>3676.16</v>
      </c>
    </row>
    <row r="99" spans="1:61" ht="12.75">
      <c r="A99" s="58">
        <v>1984</v>
      </c>
      <c r="AN99" s="102"/>
      <c r="AO99" s="102"/>
      <c r="AP99" s="102"/>
      <c r="AQ99" s="102"/>
      <c r="BH99" s="63">
        <v>16818</v>
      </c>
      <c r="BI99" s="63">
        <v>3733.74</v>
      </c>
    </row>
    <row r="100" spans="1:61" ht="12.75">
      <c r="A100" s="58">
        <v>1985</v>
      </c>
      <c r="AN100" s="102"/>
      <c r="AO100" s="102"/>
      <c r="AP100" s="102"/>
      <c r="AQ100" s="102"/>
      <c r="BH100" s="63">
        <v>18802</v>
      </c>
      <c r="BI100" s="63">
        <v>3957.24</v>
      </c>
    </row>
    <row r="101" spans="1:61" ht="12.75">
      <c r="A101" s="58">
        <v>1986</v>
      </c>
      <c r="AN101" s="102"/>
      <c r="AO101" s="102"/>
      <c r="AP101" s="102"/>
      <c r="AQ101" s="102"/>
      <c r="BH101" s="63">
        <v>20838</v>
      </c>
      <c r="BI101" s="63">
        <v>4278.97</v>
      </c>
    </row>
    <row r="102" spans="1:61" ht="12.75">
      <c r="A102" s="58">
        <v>1987</v>
      </c>
      <c r="AN102" s="102"/>
      <c r="AO102" s="102"/>
      <c r="AP102" s="102"/>
      <c r="AQ102" s="102"/>
      <c r="BH102" s="63">
        <v>22022</v>
      </c>
      <c r="BI102" s="63">
        <v>4249.8</v>
      </c>
    </row>
    <row r="103" spans="1:61" ht="12.75">
      <c r="A103" s="58">
        <v>1988</v>
      </c>
      <c r="AN103" s="102"/>
      <c r="AO103" s="102"/>
      <c r="AP103" s="102"/>
      <c r="AQ103" s="102"/>
      <c r="BH103" s="63">
        <v>24033</v>
      </c>
      <c r="BI103" s="63">
        <v>4287.71</v>
      </c>
    </row>
    <row r="104" spans="1:61" ht="12.75">
      <c r="A104" s="58">
        <v>1989</v>
      </c>
      <c r="AN104" s="102"/>
      <c r="AO104" s="102"/>
      <c r="AP104" s="102"/>
      <c r="AQ104" s="102"/>
      <c r="BH104" s="63">
        <v>26818</v>
      </c>
      <c r="BI104" s="63">
        <v>4404.7</v>
      </c>
    </row>
    <row r="105" spans="1:61" ht="12.75">
      <c r="A105" s="58">
        <v>1990</v>
      </c>
      <c r="AN105" s="102">
        <v>104442.002</v>
      </c>
      <c r="AO105" s="102">
        <v>81808.732</v>
      </c>
      <c r="AP105" s="102">
        <v>75973.732</v>
      </c>
      <c r="AQ105" s="102">
        <v>5835</v>
      </c>
      <c r="BH105" s="63">
        <v>22424</v>
      </c>
      <c r="BI105" s="63">
        <v>4628.09</v>
      </c>
    </row>
    <row r="106" spans="1:61" ht="12.75">
      <c r="A106" s="58">
        <v>1991</v>
      </c>
      <c r="AN106" s="102"/>
      <c r="AO106" s="102"/>
      <c r="AP106" s="102"/>
      <c r="AQ106" s="102"/>
      <c r="BH106" s="63">
        <v>30790</v>
      </c>
      <c r="BI106" s="63">
        <v>4798.43</v>
      </c>
    </row>
    <row r="107" spans="1:61" ht="12.75">
      <c r="A107" s="58">
        <v>1992</v>
      </c>
      <c r="AN107" s="102"/>
      <c r="AO107" s="102"/>
      <c r="AP107" s="102"/>
      <c r="AQ107" s="102"/>
      <c r="BH107" s="63">
        <v>35680</v>
      </c>
      <c r="BI107" s="63">
        <v>5445.43</v>
      </c>
    </row>
    <row r="108" spans="1:61" ht="12.75">
      <c r="A108" s="58">
        <v>1993</v>
      </c>
      <c r="AN108" s="102"/>
      <c r="AO108" s="102"/>
      <c r="AP108" s="102"/>
      <c r="AQ108" s="102"/>
      <c r="BH108" s="63">
        <v>40600</v>
      </c>
      <c r="BI108" s="63">
        <v>5335.43</v>
      </c>
    </row>
    <row r="109" spans="1:61" ht="12.75">
      <c r="A109" s="58">
        <v>1994</v>
      </c>
      <c r="G109"/>
      <c r="H109"/>
      <c r="I109"/>
      <c r="J109"/>
      <c r="K109"/>
      <c r="AN109" s="102"/>
      <c r="AO109" s="102"/>
      <c r="AP109" s="102"/>
      <c r="AQ109" s="102"/>
      <c r="BH109" s="63">
        <v>33197.7</v>
      </c>
      <c r="BI109" s="63">
        <v>6393.43</v>
      </c>
    </row>
    <row r="110" spans="1:61" ht="12.75">
      <c r="A110" s="58">
        <v>1995</v>
      </c>
      <c r="G110"/>
      <c r="H110"/>
      <c r="I110"/>
      <c r="J110"/>
      <c r="K110"/>
      <c r="AN110" s="102">
        <v>166636.534</v>
      </c>
      <c r="AO110" s="102">
        <v>113507.889</v>
      </c>
      <c r="AP110" s="102">
        <v>95159.489</v>
      </c>
      <c r="AQ110" s="102">
        <v>18348.4</v>
      </c>
      <c r="BH110" s="63">
        <v>41129.6</v>
      </c>
      <c r="BI110" s="63">
        <v>6130.43</v>
      </c>
    </row>
    <row r="111" spans="1:61" ht="12.75">
      <c r="A111" s="58">
        <v>1996</v>
      </c>
      <c r="G111" s="63" t="e">
        <v>#N/A</v>
      </c>
      <c r="H111" s="63" t="e">
        <v>#N/A</v>
      </c>
      <c r="I111" s="63" t="e">
        <v>#N/A</v>
      </c>
      <c r="J111" s="63" t="e">
        <v>#N/A</v>
      </c>
      <c r="K111" s="63" t="e">
        <v>#N/A</v>
      </c>
      <c r="AN111" s="102">
        <v>157498.169</v>
      </c>
      <c r="AO111" s="102">
        <v>114380.785</v>
      </c>
      <c r="AP111" s="102">
        <v>94040.785</v>
      </c>
      <c r="AQ111" s="102">
        <v>20340</v>
      </c>
      <c r="BH111" s="63">
        <v>46912</v>
      </c>
      <c r="BI111" s="63">
        <v>6168.43</v>
      </c>
    </row>
    <row r="112" spans="1:61" ht="12.75">
      <c r="A112" s="58">
        <v>1997</v>
      </c>
      <c r="G112" s="63" t="e">
        <v>#N/A</v>
      </c>
      <c r="H112" s="63" t="e">
        <v>#N/A</v>
      </c>
      <c r="I112" s="63" t="e">
        <v>#N/A</v>
      </c>
      <c r="J112" s="63" t="e">
        <v>#N/A</v>
      </c>
      <c r="K112" s="63" t="e">
        <v>#N/A</v>
      </c>
      <c r="AN112" s="102">
        <v>148703.291</v>
      </c>
      <c r="AO112" s="102">
        <v>111755.369</v>
      </c>
      <c r="AP112" s="102">
        <v>84373.252</v>
      </c>
      <c r="AQ112" s="102">
        <v>27382.117</v>
      </c>
      <c r="BH112" s="63">
        <v>55810</v>
      </c>
      <c r="BI112" s="63">
        <v>7276.43</v>
      </c>
    </row>
    <row r="113" spans="1:61" ht="12.75">
      <c r="A113" s="58">
        <v>1998</v>
      </c>
      <c r="G113" s="63" t="e">
        <v>#N/A</v>
      </c>
      <c r="H113" s="63" t="e">
        <v>#N/A</v>
      </c>
      <c r="I113" s="63" t="e">
        <v>#N/A</v>
      </c>
      <c r="J113" s="63" t="e">
        <v>#N/A</v>
      </c>
      <c r="K113" s="63" t="e">
        <v>#N/A</v>
      </c>
      <c r="AN113" s="102">
        <v>159903.601</v>
      </c>
      <c r="AO113" s="102">
        <v>125202.454</v>
      </c>
      <c r="AP113" s="102">
        <v>87974.112</v>
      </c>
      <c r="AQ113" s="102">
        <v>37228.342</v>
      </c>
      <c r="BH113" s="63">
        <v>63610.4</v>
      </c>
      <c r="BI113" s="63">
        <v>8639.43</v>
      </c>
    </row>
    <row r="114" spans="1:61" ht="12.75">
      <c r="A114" s="58">
        <v>1999</v>
      </c>
      <c r="G114" s="63" t="e">
        <v>#N/A</v>
      </c>
      <c r="H114" s="63" t="e">
        <v>#N/A</v>
      </c>
      <c r="I114" s="63" t="e">
        <v>#N/A</v>
      </c>
      <c r="J114" s="63" t="e">
        <v>#N/A</v>
      </c>
      <c r="K114" s="63" t="e">
        <v>#N/A</v>
      </c>
      <c r="AN114" s="102">
        <v>167250.117</v>
      </c>
      <c r="AO114" s="102">
        <v>138714.524</v>
      </c>
      <c r="AP114" s="102">
        <v>88697.692</v>
      </c>
      <c r="AQ114" s="102">
        <v>50016.832</v>
      </c>
      <c r="BH114" s="63">
        <v>78060</v>
      </c>
      <c r="BI114" s="63">
        <v>10114.01</v>
      </c>
    </row>
    <row r="115" spans="1:61" ht="12.75">
      <c r="A115" s="58">
        <v>2000</v>
      </c>
      <c r="G115" s="63" t="e">
        <v>#N/A</v>
      </c>
      <c r="H115" s="63" t="e">
        <v>#N/A</v>
      </c>
      <c r="I115" s="63" t="e">
        <v>#N/A</v>
      </c>
      <c r="J115" s="63" t="e">
        <v>#N/A</v>
      </c>
      <c r="K115" s="63" t="e">
        <v>#N/A</v>
      </c>
      <c r="AN115" s="102">
        <v>158478.455</v>
      </c>
      <c r="AO115" s="102">
        <v>139546.455</v>
      </c>
      <c r="AP115" s="102">
        <v>89653.174</v>
      </c>
      <c r="AQ115" s="102">
        <v>49893.281</v>
      </c>
      <c r="BH115" s="63">
        <v>97170.2</v>
      </c>
      <c r="BI115" s="63">
        <v>11098</v>
      </c>
    </row>
    <row r="116" spans="1:61" ht="12.75">
      <c r="A116" s="58">
        <v>2001</v>
      </c>
      <c r="G116" s="63">
        <v>110255</v>
      </c>
      <c r="H116" s="63">
        <v>65440.9</v>
      </c>
      <c r="I116" s="63">
        <v>352575</v>
      </c>
      <c r="J116" s="63">
        <v>140376</v>
      </c>
      <c r="K116" s="63">
        <v>135298</v>
      </c>
      <c r="AN116" s="102">
        <v>158290.418</v>
      </c>
      <c r="AO116" s="102">
        <v>140290.418</v>
      </c>
      <c r="AP116" s="102">
        <v>86199.413</v>
      </c>
      <c r="AQ116" s="102">
        <v>54091.005</v>
      </c>
      <c r="BH116" s="63">
        <v>140376</v>
      </c>
      <c r="BI116" s="63">
        <v>11944</v>
      </c>
    </row>
    <row r="117" spans="1:61" ht="12.75">
      <c r="A117" s="58">
        <v>2002</v>
      </c>
      <c r="G117" s="63">
        <v>104349</v>
      </c>
      <c r="H117" s="63">
        <v>53675.1</v>
      </c>
      <c r="I117" s="63">
        <v>353612</v>
      </c>
      <c r="J117" s="63">
        <v>154344</v>
      </c>
      <c r="K117" s="63">
        <v>124917</v>
      </c>
      <c r="BH117" s="63">
        <v>154002.5</v>
      </c>
      <c r="BI117" s="63">
        <v>12425</v>
      </c>
    </row>
    <row r="118" ht="12.75">
      <c r="BH118"/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7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5.57421875" style="48" customWidth="1"/>
    <col min="2" max="26" width="9.140625" style="63" customWidth="1"/>
    <col min="27" max="27" width="6.421875" style="63" customWidth="1"/>
    <col min="28" max="31" width="9.140625" style="63" customWidth="1"/>
    <col min="32" max="32" width="9.7109375" style="63" customWidth="1"/>
    <col min="33" max="48" width="9.140625" style="63" customWidth="1"/>
    <col min="49" max="49" width="7.28125" style="63" customWidth="1"/>
    <col min="50" max="54" width="9.140625" style="63" customWidth="1"/>
    <col min="55" max="55" width="8.8515625" style="63" customWidth="1"/>
    <col min="56" max="66" width="9.140625" style="63" customWidth="1"/>
    <col min="67" max="67" width="8.28125" style="63" customWidth="1"/>
    <col min="68" max="16384" width="9.140625" style="63" customWidth="1"/>
  </cols>
  <sheetData>
    <row r="1" spans="1:95" s="91" customFormat="1" ht="13.5" thickBot="1">
      <c r="A1" s="47" t="s">
        <v>197</v>
      </c>
      <c r="B1" s="117" t="s">
        <v>151</v>
      </c>
      <c r="C1" s="118"/>
      <c r="D1" s="118"/>
      <c r="E1" s="118"/>
      <c r="F1" s="118"/>
      <c r="G1" s="119"/>
      <c r="H1" s="90"/>
      <c r="I1" s="90"/>
      <c r="J1" s="90"/>
      <c r="K1" s="90"/>
      <c r="L1" s="117" t="s">
        <v>158</v>
      </c>
      <c r="M1" s="118"/>
      <c r="N1" s="118"/>
      <c r="O1" s="119"/>
      <c r="P1" s="117" t="s">
        <v>160</v>
      </c>
      <c r="Q1" s="118"/>
      <c r="R1" s="118"/>
      <c r="S1" s="119"/>
      <c r="T1" s="109" t="s">
        <v>162</v>
      </c>
      <c r="U1" s="111"/>
      <c r="V1" s="111"/>
      <c r="W1" s="111"/>
      <c r="X1" s="111"/>
      <c r="Y1" s="111"/>
      <c r="Z1" s="111"/>
      <c r="AA1" s="111"/>
      <c r="AB1" s="111"/>
      <c r="AC1" s="110"/>
      <c r="AD1" s="109" t="s">
        <v>166</v>
      </c>
      <c r="AE1" s="111"/>
      <c r="AF1" s="111"/>
      <c r="AG1" s="111"/>
      <c r="AH1" s="111"/>
      <c r="AI1" s="110"/>
      <c r="AJ1" s="109" t="s">
        <v>168</v>
      </c>
      <c r="AK1" s="111"/>
      <c r="AL1" s="111"/>
      <c r="AM1" s="111"/>
      <c r="AN1" s="111"/>
      <c r="AO1" s="111"/>
      <c r="AP1" s="111"/>
      <c r="AQ1" s="110"/>
      <c r="AR1" s="109" t="s">
        <v>170</v>
      </c>
      <c r="AS1" s="110"/>
      <c r="AT1" s="109" t="s">
        <v>171</v>
      </c>
      <c r="AU1" s="111"/>
      <c r="AV1" s="111"/>
      <c r="AW1" s="111"/>
      <c r="AX1" s="111"/>
      <c r="AY1" s="110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62"/>
      <c r="BT1" s="109" t="s">
        <v>179</v>
      </c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 t="s">
        <v>226</v>
      </c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 t="s">
        <v>406</v>
      </c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 t="s">
        <v>61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44" ht="12.75">
      <c r="A7" s="55" t="s">
        <v>0</v>
      </c>
      <c r="AR7" s="85" t="s">
        <v>376</v>
      </c>
    </row>
    <row r="8" spans="1:92" ht="12.75">
      <c r="A8" s="56">
        <v>1865</v>
      </c>
      <c r="Y8" s="63">
        <v>0.045</v>
      </c>
      <c r="BO8" s="63">
        <f>Y8-AW8</f>
        <v>0.045</v>
      </c>
      <c r="CN8" s="63">
        <f>BO8-CF8</f>
        <v>0.045</v>
      </c>
    </row>
    <row r="9" spans="1:92" ht="12.75">
      <c r="A9" s="57">
        <v>1875</v>
      </c>
      <c r="Y9" s="63">
        <v>0.123</v>
      </c>
      <c r="BO9" s="63">
        <f>Y9-AW9</f>
        <v>0.123</v>
      </c>
      <c r="CN9" s="63">
        <f>BO9-CF9</f>
        <v>0.123</v>
      </c>
    </row>
    <row r="10" spans="1:91" ht="12.75">
      <c r="A10" s="58">
        <v>1880</v>
      </c>
      <c r="Z10" s="63">
        <v>0.2066</v>
      </c>
      <c r="BN10" s="63">
        <v>0.2066</v>
      </c>
      <c r="CE10" s="63">
        <v>0.2066</v>
      </c>
      <c r="CM10" s="63">
        <f>BN10-CE10</f>
        <v>0</v>
      </c>
    </row>
    <row r="11" spans="1:92" ht="12.75">
      <c r="A11" s="58">
        <v>1885</v>
      </c>
      <c r="Y11" s="63">
        <v>0.222</v>
      </c>
      <c r="BO11" s="63">
        <f>Y11-AW11</f>
        <v>0.222</v>
      </c>
      <c r="CN11" s="63">
        <f>BO11-CF11</f>
        <v>0.222</v>
      </c>
    </row>
    <row r="12" spans="1:91" ht="12.75">
      <c r="A12" s="58">
        <v>1890</v>
      </c>
      <c r="Z12" s="63">
        <v>0.4112</v>
      </c>
      <c r="AV12" s="63">
        <v>0.2855</v>
      </c>
      <c r="BN12" s="63">
        <v>0.1262</v>
      </c>
      <c r="CM12" s="63">
        <f>BN12-CE12</f>
        <v>0.1262</v>
      </c>
    </row>
    <row r="13" spans="1:92" ht="12.75">
      <c r="A13" s="58">
        <v>1895</v>
      </c>
      <c r="Y13" s="63">
        <v>0.417</v>
      </c>
      <c r="AW13" s="63">
        <v>0.285</v>
      </c>
      <c r="BO13" s="63">
        <f>Y13-AW13</f>
        <v>0.132</v>
      </c>
      <c r="CN13" s="63">
        <f>BO13-CF13</f>
        <v>0.132</v>
      </c>
    </row>
    <row r="14" spans="1:94" ht="12.75">
      <c r="A14" s="58">
        <v>1897</v>
      </c>
      <c r="AF14" s="63">
        <f>BA14+BT14</f>
        <v>0</v>
      </c>
      <c r="BT14" s="63">
        <v>0</v>
      </c>
      <c r="CH14" s="63">
        <v>0</v>
      </c>
      <c r="CP14" s="63">
        <f>BT14-CH14</f>
        <v>0</v>
      </c>
    </row>
    <row r="15" ht="12.75">
      <c r="A15" s="58">
        <v>1900</v>
      </c>
    </row>
    <row r="16" ht="12.75">
      <c r="A16" s="58">
        <v>1901</v>
      </c>
    </row>
    <row r="17" spans="1:89" ht="12.75">
      <c r="A17" s="58">
        <v>1902</v>
      </c>
      <c r="P17" s="63">
        <v>6.15</v>
      </c>
      <c r="BJ17" s="63">
        <v>6.15</v>
      </c>
      <c r="CK17" s="63">
        <f>BJ17-CC17</f>
        <v>6.15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0.407</v>
      </c>
      <c r="AW20" s="63">
        <v>0.251</v>
      </c>
      <c r="BO20" s="63">
        <f>Y20-AW20</f>
        <v>0.15599999999999997</v>
      </c>
      <c r="CN20" s="63">
        <f>BO20-CF20</f>
        <v>0.15599999999999997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1</v>
      </c>
      <c r="BT23" s="63">
        <v>1</v>
      </c>
      <c r="CH23" s="63">
        <v>0</v>
      </c>
      <c r="CP23" s="63">
        <f>BT23-CH23</f>
        <v>1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6</v>
      </c>
      <c r="X28" s="63">
        <v>6.196</v>
      </c>
      <c r="Y28" s="63">
        <v>0.81</v>
      </c>
      <c r="Z28" s="63">
        <v>1.239</v>
      </c>
      <c r="AG28" s="63">
        <v>3</v>
      </c>
      <c r="AV28" s="63">
        <v>1.239</v>
      </c>
      <c r="AW28" s="63">
        <v>0.484</v>
      </c>
      <c r="BJ28" s="63">
        <v>6</v>
      </c>
      <c r="BO28" s="63">
        <f>Y28-AW28</f>
        <v>0.32600000000000007</v>
      </c>
      <c r="CK28" s="63">
        <f>BJ28-CC28</f>
        <v>6</v>
      </c>
      <c r="CM28" s="63">
        <f>BN28-CE28</f>
        <v>0</v>
      </c>
      <c r="CN28" s="63">
        <f>BO28-CF28</f>
        <v>0.32600000000000007</v>
      </c>
    </row>
    <row r="29" spans="1:94" ht="12.75">
      <c r="A29" s="58">
        <v>1914</v>
      </c>
      <c r="D29" s="63">
        <f>AK29+BE29</f>
        <v>12</v>
      </c>
      <c r="R29" s="63">
        <f>AS29+BK29</f>
        <v>0</v>
      </c>
      <c r="V29" s="63">
        <f>AU29+BM29</f>
        <v>5</v>
      </c>
      <c r="AD29" s="63">
        <f>AZ29+BS29</f>
        <v>4</v>
      </c>
      <c r="AF29" s="63">
        <f>BA29+BT29</f>
        <v>3.4</v>
      </c>
      <c r="AK29" s="63">
        <v>6</v>
      </c>
      <c r="AU29" s="63">
        <v>3</v>
      </c>
      <c r="BE29" s="63">
        <v>6</v>
      </c>
      <c r="BM29" s="63">
        <v>2</v>
      </c>
      <c r="BS29" s="63">
        <v>4</v>
      </c>
      <c r="BT29" s="63">
        <v>3.4</v>
      </c>
      <c r="CH29" s="63">
        <v>1.5</v>
      </c>
      <c r="CL29" s="63">
        <f>BL29-CD29</f>
        <v>0</v>
      </c>
      <c r="CP29" s="63">
        <f>BT29-CH29</f>
        <v>1.9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7.3</v>
      </c>
      <c r="BT34" s="63">
        <v>7.3</v>
      </c>
      <c r="CH34" s="63">
        <v>1.5</v>
      </c>
      <c r="CP34" s="63">
        <f>BT34-CH34</f>
        <v>5.8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T39" s="63">
        <v>6.8</v>
      </c>
      <c r="CH39" s="63">
        <v>0</v>
      </c>
      <c r="CP39" s="63">
        <f>BT39-CH39</f>
        <v>6.8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Y43" s="63" t="e">
        <f>NA()</f>
        <v>#N/A</v>
      </c>
      <c r="CM43" s="63">
        <f>BN43-CE43</f>
        <v>0</v>
      </c>
    </row>
    <row r="44" spans="1:94" ht="12.75">
      <c r="A44" s="58">
        <v>1929</v>
      </c>
      <c r="X44" s="63">
        <v>4.003</v>
      </c>
      <c r="AF44" s="63">
        <f>BA44+BT44</f>
        <v>17.3</v>
      </c>
      <c r="AG44" s="63">
        <v>24</v>
      </c>
      <c r="BT44" s="63">
        <v>17.3</v>
      </c>
      <c r="BV44" s="63">
        <v>13</v>
      </c>
      <c r="BW44" s="63">
        <v>13</v>
      </c>
      <c r="CH44" s="63">
        <v>0</v>
      </c>
      <c r="CP44" s="63">
        <f>BT44-CH44</f>
        <v>17.3</v>
      </c>
    </row>
    <row r="45" spans="1:73" ht="12.75">
      <c r="A45" s="58">
        <v>1930</v>
      </c>
      <c r="AE45" s="63">
        <v>13</v>
      </c>
      <c r="BU45" s="63">
        <v>13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ht="12.75">
      <c r="A49" s="58">
        <v>1934</v>
      </c>
    </row>
    <row r="50" spans="1:86" ht="12.75">
      <c r="A50" s="58">
        <v>1935</v>
      </c>
      <c r="CH50" s="63">
        <v>0</v>
      </c>
    </row>
    <row r="51" spans="1:75" ht="12.75">
      <c r="A51" s="58">
        <v>1936</v>
      </c>
      <c r="BU51" s="63">
        <v>4.46</v>
      </c>
      <c r="BV51" s="63">
        <v>4.46</v>
      </c>
      <c r="BW51" s="63">
        <v>5</v>
      </c>
    </row>
    <row r="52" ht="12.75">
      <c r="A52" s="58">
        <v>1937</v>
      </c>
    </row>
    <row r="53" spans="1:95" ht="12.75">
      <c r="A53" s="58">
        <v>1938</v>
      </c>
      <c r="E53" s="63">
        <v>10.9</v>
      </c>
      <c r="AB53" s="63">
        <v>2</v>
      </c>
      <c r="AI53" s="63">
        <v>8.9</v>
      </c>
      <c r="AL53" s="63">
        <v>2</v>
      </c>
      <c r="AX53" s="63">
        <v>2</v>
      </c>
      <c r="BF53" s="63">
        <v>8.9</v>
      </c>
      <c r="BX53" s="63">
        <v>8.9</v>
      </c>
      <c r="CO53" s="63">
        <f>BP53-CG53</f>
        <v>0</v>
      </c>
      <c r="CQ53" s="63">
        <f>BX53-CI53</f>
        <v>8.9</v>
      </c>
    </row>
    <row r="54" spans="1:91" ht="12.75">
      <c r="A54" s="58">
        <v>1939</v>
      </c>
      <c r="Y54" s="63">
        <v>0.416</v>
      </c>
      <c r="CM54" s="63">
        <f>BN54-CE54</f>
        <v>0</v>
      </c>
    </row>
    <row r="55" spans="1:74" ht="12.75">
      <c r="A55" s="58">
        <v>1940</v>
      </c>
      <c r="BV55" s="63">
        <v>8.85</v>
      </c>
    </row>
    <row r="56" ht="12.75">
      <c r="A56" s="58">
        <v>1941</v>
      </c>
    </row>
    <row r="57" ht="12.75">
      <c r="A57" s="58">
        <v>1942</v>
      </c>
    </row>
    <row r="58" spans="1:75" ht="12.75">
      <c r="A58" s="58">
        <v>1943</v>
      </c>
      <c r="AE58" s="63">
        <f>BB58+BU58</f>
        <v>5.2</v>
      </c>
      <c r="BB58" s="63">
        <v>1</v>
      </c>
      <c r="BU58" s="63">
        <v>4.2</v>
      </c>
      <c r="BW58" s="63">
        <v>4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ht="12.75">
      <c r="A64" s="58">
        <v>1949</v>
      </c>
    </row>
    <row r="65" spans="1:75" ht="12.75">
      <c r="A65" s="58">
        <v>1950</v>
      </c>
      <c r="BW65" s="63">
        <v>9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16</v>
      </c>
    </row>
    <row r="73" ht="12.75">
      <c r="A73" s="58">
        <v>1958</v>
      </c>
    </row>
    <row r="74" spans="1:75" ht="12.75">
      <c r="A74" s="58">
        <v>1959</v>
      </c>
      <c r="BW74" s="63">
        <v>18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58</v>
      </c>
    </row>
    <row r="82" spans="1:59" ht="12.75">
      <c r="A82" s="58">
        <v>1967</v>
      </c>
      <c r="BG82" s="63">
        <v>62.8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2">
        <v>202.768</v>
      </c>
      <c r="AO85" s="102">
        <v>146.768</v>
      </c>
      <c r="AP85" s="102">
        <v>146.768</v>
      </c>
      <c r="AQ85" s="102">
        <v>0</v>
      </c>
    </row>
    <row r="86" spans="1:59" ht="12.75">
      <c r="A86" s="58">
        <v>1971</v>
      </c>
      <c r="F86" s="63">
        <f>AM86+BG86</f>
        <v>295</v>
      </c>
      <c r="AM86" s="63">
        <v>210</v>
      </c>
      <c r="AN86" s="102"/>
      <c r="AO86" s="102"/>
      <c r="AP86" s="102"/>
      <c r="AQ86" s="102"/>
      <c r="BG86" s="63">
        <v>85</v>
      </c>
    </row>
    <row r="87" spans="1:43" ht="12.75">
      <c r="A87" s="58">
        <v>1972</v>
      </c>
      <c r="AN87" s="102"/>
      <c r="AO87" s="102"/>
      <c r="AP87" s="102"/>
      <c r="AQ87" s="102"/>
    </row>
    <row r="88" spans="1:43" ht="12.75">
      <c r="A88" s="58">
        <v>1973</v>
      </c>
      <c r="AN88" s="102"/>
      <c r="AO88" s="102"/>
      <c r="AP88" s="102"/>
      <c r="AQ88" s="102"/>
    </row>
    <row r="89" spans="1:43" ht="12.75">
      <c r="A89" s="58">
        <v>1974</v>
      </c>
      <c r="AN89" s="102"/>
      <c r="AO89" s="102"/>
      <c r="AP89" s="102"/>
      <c r="AQ89" s="102"/>
    </row>
    <row r="90" spans="1:43" ht="12.75">
      <c r="A90" s="58">
        <v>1975</v>
      </c>
      <c r="AN90" s="102"/>
      <c r="AO90" s="102"/>
      <c r="AP90" s="102"/>
      <c r="AQ90" s="102"/>
    </row>
    <row r="91" spans="1:43" ht="12.75">
      <c r="A91" s="58">
        <v>1976</v>
      </c>
      <c r="AN91" s="102"/>
      <c r="AO91" s="102"/>
      <c r="AP91" s="102"/>
      <c r="AQ91" s="102"/>
    </row>
    <row r="92" spans="1:59" ht="12.75">
      <c r="A92" s="58">
        <v>1977</v>
      </c>
      <c r="F92" s="63">
        <f>AM92+BG92</f>
        <v>958</v>
      </c>
      <c r="AM92" s="63">
        <v>868</v>
      </c>
      <c r="AN92" s="102"/>
      <c r="AO92" s="102"/>
      <c r="AP92" s="102"/>
      <c r="AQ92" s="102"/>
      <c r="BG92" s="63">
        <v>90</v>
      </c>
    </row>
    <row r="93" spans="1:43" ht="12.75">
      <c r="A93" s="58">
        <v>1978</v>
      </c>
      <c r="AN93" s="102"/>
      <c r="AO93" s="102"/>
      <c r="AP93" s="102"/>
      <c r="AQ93" s="102"/>
    </row>
    <row r="94" spans="1:43" ht="12.75">
      <c r="A94" s="58">
        <v>1979</v>
      </c>
      <c r="AN94" s="102"/>
      <c r="AO94" s="102"/>
      <c r="AP94" s="102"/>
      <c r="AQ94" s="102"/>
    </row>
    <row r="95" spans="1:43" ht="12.75">
      <c r="A95" s="58">
        <v>1980</v>
      </c>
      <c r="AN95" s="102">
        <v>2192.851</v>
      </c>
      <c r="AO95" s="102">
        <v>1671.308</v>
      </c>
      <c r="AP95" s="102">
        <v>1671.308</v>
      </c>
      <c r="AQ95" s="102">
        <v>0</v>
      </c>
    </row>
    <row r="96" spans="1:43" ht="12.75">
      <c r="A96" s="58">
        <v>1981</v>
      </c>
      <c r="AN96" s="102"/>
      <c r="AO96" s="102"/>
      <c r="AP96" s="102"/>
      <c r="AQ96" s="102"/>
    </row>
    <row r="97" spans="1:43" ht="12.75">
      <c r="A97" s="58">
        <v>1982</v>
      </c>
      <c r="AN97" s="102"/>
      <c r="AO97" s="102"/>
      <c r="AP97" s="102"/>
      <c r="AQ97" s="102"/>
    </row>
    <row r="98" spans="1:43" ht="12.75">
      <c r="A98" s="58">
        <v>1983</v>
      </c>
      <c r="AN98" s="102"/>
      <c r="AO98" s="102"/>
      <c r="AP98" s="102"/>
      <c r="AQ98" s="102"/>
    </row>
    <row r="99" spans="1:43" ht="12.75">
      <c r="A99" s="58">
        <v>1984</v>
      </c>
      <c r="AN99" s="102"/>
      <c r="AO99" s="102"/>
      <c r="AP99" s="102"/>
      <c r="AQ99" s="102"/>
    </row>
    <row r="100" spans="1:43" ht="12.75">
      <c r="A100" s="58">
        <v>1985</v>
      </c>
      <c r="AN100" s="102"/>
      <c r="AO100" s="102"/>
      <c r="AP100" s="102"/>
      <c r="AQ100" s="102"/>
    </row>
    <row r="101" spans="1:43" ht="12.75">
      <c r="A101" s="58">
        <v>1986</v>
      </c>
      <c r="AN101" s="102"/>
      <c r="AO101" s="102"/>
      <c r="AP101" s="102"/>
      <c r="AQ101" s="102"/>
    </row>
    <row r="102" spans="1:43" ht="12.75">
      <c r="A102" s="58">
        <v>1987</v>
      </c>
      <c r="AN102" s="102"/>
      <c r="AO102" s="102"/>
      <c r="AP102" s="102"/>
      <c r="AQ102" s="102"/>
    </row>
    <row r="103" spans="1:43" ht="12.75">
      <c r="A103" s="58">
        <v>1988</v>
      </c>
      <c r="AN103" s="102"/>
      <c r="AO103" s="102"/>
      <c r="AP103" s="102"/>
      <c r="AQ103" s="102"/>
    </row>
    <row r="104" spans="1:43" ht="12.75">
      <c r="A104" s="58">
        <v>1989</v>
      </c>
      <c r="AN104" s="102"/>
      <c r="AO104" s="102"/>
      <c r="AP104" s="102"/>
      <c r="AQ104" s="102"/>
    </row>
    <row r="105" spans="1:43" ht="12.75">
      <c r="A105" s="58">
        <v>1990</v>
      </c>
      <c r="AN105" s="102">
        <v>10744.679</v>
      </c>
      <c r="AO105" s="102">
        <v>8312.802</v>
      </c>
      <c r="AP105" s="102">
        <v>8312.802</v>
      </c>
      <c r="AQ105" s="102">
        <v>0</v>
      </c>
    </row>
    <row r="106" spans="1:43" ht="12.75">
      <c r="A106" s="58">
        <v>1991</v>
      </c>
      <c r="AN106" s="102"/>
      <c r="AO106" s="102"/>
      <c r="AP106" s="102"/>
      <c r="AQ106" s="102"/>
    </row>
    <row r="107" spans="1:43" ht="12.75">
      <c r="A107" s="58">
        <v>1992</v>
      </c>
      <c r="AN107" s="102"/>
      <c r="AO107" s="102"/>
      <c r="AP107" s="102"/>
      <c r="AQ107" s="102"/>
    </row>
    <row r="108" spans="1:43" ht="12.75">
      <c r="A108" s="58">
        <v>1993</v>
      </c>
      <c r="AN108" s="102"/>
      <c r="AO108" s="102"/>
      <c r="AP108" s="102"/>
      <c r="AQ108" s="102"/>
    </row>
    <row r="109" spans="1:43" ht="12.75">
      <c r="A109" s="58">
        <v>1994</v>
      </c>
      <c r="AN109" s="102"/>
      <c r="AO109" s="102"/>
      <c r="AP109" s="102"/>
      <c r="AQ109" s="102"/>
    </row>
    <row r="110" spans="1:43" ht="12.75">
      <c r="A110" s="58">
        <v>1995</v>
      </c>
      <c r="AN110" s="102">
        <v>10389.699</v>
      </c>
      <c r="AO110" s="102">
        <v>8565.695</v>
      </c>
      <c r="AP110" s="102">
        <v>8565.695</v>
      </c>
      <c r="AQ110" s="102">
        <v>0</v>
      </c>
    </row>
    <row r="111" spans="1:43" ht="12.75">
      <c r="A111" s="58">
        <v>1996</v>
      </c>
      <c r="AN111" s="102">
        <v>5961.251</v>
      </c>
      <c r="AO111" s="102">
        <v>5148.345</v>
      </c>
      <c r="AP111" s="102">
        <v>5148.345</v>
      </c>
      <c r="AQ111" s="102">
        <v>0</v>
      </c>
    </row>
    <row r="112" spans="1:43" ht="12.75">
      <c r="A112" s="58">
        <v>1997</v>
      </c>
      <c r="AN112" s="102">
        <v>6228.544</v>
      </c>
      <c r="AO112" s="102">
        <v>5364.351</v>
      </c>
      <c r="AP112" s="102">
        <v>5364.351</v>
      </c>
      <c r="AQ112" s="102">
        <v>0</v>
      </c>
    </row>
    <row r="113" spans="1:43" ht="12.75">
      <c r="A113" s="58">
        <v>1998</v>
      </c>
      <c r="AN113" s="102">
        <v>6450.054</v>
      </c>
      <c r="AO113" s="102">
        <v>5663.224</v>
      </c>
      <c r="AP113" s="102">
        <v>5635.595</v>
      </c>
      <c r="AQ113" s="102">
        <v>27.629</v>
      </c>
    </row>
    <row r="114" spans="1:43" ht="12.75">
      <c r="A114" s="58">
        <v>1999</v>
      </c>
      <c r="AN114" s="102">
        <v>6908.876</v>
      </c>
      <c r="AO114" s="102">
        <v>5889.061</v>
      </c>
      <c r="AP114" s="102">
        <v>5778.782</v>
      </c>
      <c r="AQ114" s="102">
        <v>110.279</v>
      </c>
    </row>
    <row r="115" spans="1:43" ht="12.75">
      <c r="A115" s="58">
        <v>2000</v>
      </c>
      <c r="AN115" s="102">
        <v>6853.055</v>
      </c>
      <c r="AO115" s="102">
        <v>5773.59</v>
      </c>
      <c r="AP115" s="102">
        <v>5492.338</v>
      </c>
      <c r="AQ115" s="102">
        <v>281.252</v>
      </c>
    </row>
    <row r="116" spans="1:43" ht="12.75">
      <c r="A116" s="58">
        <v>2001</v>
      </c>
      <c r="AN116" s="102">
        <v>6391.213</v>
      </c>
      <c r="AO116" s="102">
        <v>5560.014</v>
      </c>
      <c r="AP116" s="102">
        <v>5437.24</v>
      </c>
      <c r="AQ116" s="102">
        <v>122.774</v>
      </c>
    </row>
    <row r="117" ht="12.75">
      <c r="A117" s="58">
        <v>2002</v>
      </c>
    </row>
  </sheetData>
  <mergeCells count="19">
    <mergeCell ref="B1:G1"/>
    <mergeCell ref="L1:O1"/>
    <mergeCell ref="P1:S1"/>
    <mergeCell ref="CL1:CO1"/>
    <mergeCell ref="CH1:CI1"/>
    <mergeCell ref="BJ1:BK1"/>
    <mergeCell ref="AT1:AY1"/>
    <mergeCell ref="AZ1:BC1"/>
    <mergeCell ref="CD1:CG1"/>
    <mergeCell ref="CP1:CQ1"/>
    <mergeCell ref="CA1:CB1"/>
    <mergeCell ref="A3:A4"/>
    <mergeCell ref="BD1:BI1"/>
    <mergeCell ref="BL1:BR1"/>
    <mergeCell ref="BT1:BZ1"/>
    <mergeCell ref="AD1:AI1"/>
    <mergeCell ref="AJ1:AQ1"/>
    <mergeCell ref="AR1:AS1"/>
    <mergeCell ref="T1:AC1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R118"/>
  <sheetViews>
    <sheetView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5.421875" style="58" customWidth="1"/>
    <col min="2" max="31" width="9.140625" style="76" customWidth="1"/>
    <col min="32" max="32" width="9.00390625" style="76" customWidth="1"/>
    <col min="33" max="54" width="9.140625" style="76" customWidth="1"/>
    <col min="55" max="55" width="9.00390625" style="76" customWidth="1"/>
    <col min="56" max="16384" width="9.140625" style="76" customWidth="1"/>
  </cols>
  <sheetData>
    <row r="1" spans="1:96" ht="23.25" thickBot="1">
      <c r="A1" s="86" t="s">
        <v>198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1"/>
      <c r="CA1" s="110"/>
      <c r="CB1" s="109" t="s">
        <v>180</v>
      </c>
      <c r="CC1" s="110"/>
      <c r="CD1" s="60" t="s">
        <v>181</v>
      </c>
      <c r="CE1" s="109" t="s">
        <v>182</v>
      </c>
      <c r="CF1" s="111"/>
      <c r="CG1" s="111"/>
      <c r="CH1" s="110"/>
      <c r="CI1" s="109" t="s">
        <v>184</v>
      </c>
      <c r="CJ1" s="110"/>
      <c r="CK1" s="60" t="s">
        <v>185</v>
      </c>
      <c r="CL1" s="60" t="s">
        <v>186</v>
      </c>
      <c r="CM1" s="109" t="s">
        <v>188</v>
      </c>
      <c r="CN1" s="111"/>
      <c r="CO1" s="111"/>
      <c r="CP1" s="110"/>
      <c r="CQ1" s="109" t="s">
        <v>190</v>
      </c>
      <c r="CR1" s="110"/>
    </row>
    <row r="2" spans="1:96" ht="11.2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115</v>
      </c>
      <c r="BV2" s="64" t="s">
        <v>117</v>
      </c>
      <c r="BW2" s="64" t="s">
        <v>120</v>
      </c>
      <c r="BX2" s="64" t="s">
        <v>123</v>
      </c>
      <c r="BY2" s="64" t="s">
        <v>132</v>
      </c>
      <c r="BZ2" s="64" t="s">
        <v>127</v>
      </c>
      <c r="CA2" s="64" t="s">
        <v>129</v>
      </c>
      <c r="CB2" s="64" t="s">
        <v>175</v>
      </c>
      <c r="CC2" s="64" t="s">
        <v>132</v>
      </c>
      <c r="CD2" s="64" t="s">
        <v>161</v>
      </c>
      <c r="CE2" s="64" t="s">
        <v>178</v>
      </c>
      <c r="CF2" s="64" t="s">
        <v>134</v>
      </c>
      <c r="CG2" s="64" t="s">
        <v>137</v>
      </c>
      <c r="CH2" s="64" t="s">
        <v>139</v>
      </c>
      <c r="CI2" s="64" t="s">
        <v>183</v>
      </c>
      <c r="CJ2" s="64" t="s">
        <v>132</v>
      </c>
      <c r="CK2" s="64" t="s">
        <v>232</v>
      </c>
      <c r="CL2" s="64" t="s">
        <v>187</v>
      </c>
      <c r="CM2" s="64" t="s">
        <v>178</v>
      </c>
      <c r="CN2" s="64" t="s">
        <v>47</v>
      </c>
      <c r="CO2" s="64" t="s">
        <v>44</v>
      </c>
      <c r="CP2" s="64" t="s">
        <v>91</v>
      </c>
      <c r="CQ2" s="64" t="s">
        <v>189</v>
      </c>
      <c r="CR2" s="66" t="s">
        <v>91</v>
      </c>
    </row>
    <row r="3" spans="1:96" ht="11.2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109</v>
      </c>
      <c r="BV3" s="67" t="s">
        <v>118</v>
      </c>
      <c r="BW3" s="67" t="s">
        <v>121</v>
      </c>
      <c r="BX3" s="67" t="s">
        <v>124</v>
      </c>
      <c r="BY3" s="67" t="s">
        <v>20</v>
      </c>
      <c r="BZ3" s="67" t="s">
        <v>128</v>
      </c>
      <c r="CA3" s="67" t="s">
        <v>130</v>
      </c>
      <c r="CB3" s="67" t="s">
        <v>131</v>
      </c>
      <c r="CC3" s="67" t="s">
        <v>20</v>
      </c>
      <c r="CD3" s="67" t="s">
        <v>100</v>
      </c>
      <c r="CE3" s="67" t="s">
        <v>133</v>
      </c>
      <c r="CF3" s="67" t="s">
        <v>135</v>
      </c>
      <c r="CG3" s="67" t="s">
        <v>85</v>
      </c>
      <c r="CH3" s="67" t="s">
        <v>7</v>
      </c>
      <c r="CI3" s="67" t="s">
        <v>140</v>
      </c>
      <c r="CJ3" s="67" t="s">
        <v>20</v>
      </c>
      <c r="CK3" s="67" t="s">
        <v>131</v>
      </c>
      <c r="CL3" s="67" t="s">
        <v>142</v>
      </c>
      <c r="CM3" s="67" t="s">
        <v>79</v>
      </c>
      <c r="CN3" s="67" t="s">
        <v>145</v>
      </c>
      <c r="CO3" s="67" t="s">
        <v>85</v>
      </c>
      <c r="CP3" s="67" t="s">
        <v>7</v>
      </c>
      <c r="CQ3" s="67" t="s">
        <v>148</v>
      </c>
      <c r="CR3" s="68" t="s">
        <v>7</v>
      </c>
    </row>
    <row r="4" spans="1:96" ht="11.2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/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 t="s">
        <v>406</v>
      </c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/>
      <c r="BX4" s="67" t="s">
        <v>126</v>
      </c>
      <c r="BY4" s="67" t="s">
        <v>422</v>
      </c>
      <c r="BZ4" s="67"/>
      <c r="CA4" s="67"/>
      <c r="CB4" s="67"/>
      <c r="CC4" s="67"/>
      <c r="CD4" s="67"/>
      <c r="CE4" s="67"/>
      <c r="CF4" s="67" t="s">
        <v>136</v>
      </c>
      <c r="CG4" s="67" t="s">
        <v>138</v>
      </c>
      <c r="CH4" s="67"/>
      <c r="CI4" s="67" t="s">
        <v>141</v>
      </c>
      <c r="CJ4" s="67"/>
      <c r="CK4" s="67"/>
      <c r="CL4" s="67" t="s">
        <v>143</v>
      </c>
      <c r="CM4" s="67" t="s">
        <v>144</v>
      </c>
      <c r="CN4" s="67" t="s">
        <v>143</v>
      </c>
      <c r="CO4" s="67" t="s">
        <v>147</v>
      </c>
      <c r="CP4" s="67"/>
      <c r="CQ4" s="67" t="s">
        <v>150</v>
      </c>
      <c r="CR4" s="68"/>
    </row>
    <row r="5" spans="1:96" s="58" customFormat="1" ht="11.2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 t="s">
        <v>404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116</v>
      </c>
      <c r="BV5" s="50" t="s">
        <v>119</v>
      </c>
      <c r="BW5" s="50" t="s">
        <v>122</v>
      </c>
      <c r="BX5" s="50" t="s">
        <v>125</v>
      </c>
      <c r="BY5" s="50">
        <v>1938</v>
      </c>
      <c r="BZ5" s="50">
        <v>1966</v>
      </c>
      <c r="CA5" s="50">
        <v>1967</v>
      </c>
      <c r="CB5" s="50"/>
      <c r="CC5" s="50">
        <v>1938</v>
      </c>
      <c r="CD5" s="50" t="s">
        <v>26</v>
      </c>
      <c r="CE5" s="50">
        <v>1914</v>
      </c>
      <c r="CF5" s="50" t="s">
        <v>105</v>
      </c>
      <c r="CG5" s="50" t="s">
        <v>46</v>
      </c>
      <c r="CH5" s="50">
        <v>1938</v>
      </c>
      <c r="CI5" s="50" t="s">
        <v>64</v>
      </c>
      <c r="CJ5" s="50">
        <v>1938</v>
      </c>
      <c r="CK5" s="50"/>
      <c r="CL5" s="50" t="s">
        <v>26</v>
      </c>
      <c r="CM5" s="50">
        <v>1914</v>
      </c>
      <c r="CN5" s="50" t="s">
        <v>146</v>
      </c>
      <c r="CO5" s="50" t="s">
        <v>46</v>
      </c>
      <c r="CP5" s="50">
        <v>1938</v>
      </c>
      <c r="CQ5" s="50" t="s">
        <v>149</v>
      </c>
      <c r="CR5" s="51">
        <v>1938</v>
      </c>
    </row>
    <row r="6" spans="1:96" ht="12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1</v>
      </c>
      <c r="CD6" s="70" t="s">
        <v>24</v>
      </c>
      <c r="CE6" s="70" t="s">
        <v>31</v>
      </c>
      <c r="CF6" s="70" t="s">
        <v>31</v>
      </c>
      <c r="CG6" s="70" t="s">
        <v>31</v>
      </c>
      <c r="CH6" s="70" t="s">
        <v>1</v>
      </c>
      <c r="CI6" s="70" t="s">
        <v>1</v>
      </c>
      <c r="CJ6" s="70" t="s">
        <v>1</v>
      </c>
      <c r="CK6" s="70" t="s">
        <v>1</v>
      </c>
      <c r="CL6" s="70" t="s">
        <v>24</v>
      </c>
      <c r="CM6" s="70" t="s">
        <v>31</v>
      </c>
      <c r="CN6" s="70" t="s">
        <v>31</v>
      </c>
      <c r="CO6" s="70" t="s">
        <v>31</v>
      </c>
      <c r="CP6" s="70" t="s">
        <v>1</v>
      </c>
      <c r="CQ6" s="70" t="s">
        <v>1</v>
      </c>
      <c r="CR6" s="71" t="s">
        <v>1</v>
      </c>
    </row>
    <row r="7" spans="1:82" s="89" customFormat="1" ht="12.75">
      <c r="A7" s="92" t="s">
        <v>0</v>
      </c>
      <c r="F7" s="63"/>
      <c r="AR7" s="89" t="s">
        <v>376</v>
      </c>
      <c r="CD7" s="89" t="s">
        <v>376</v>
      </c>
    </row>
    <row r="8" spans="1:93" s="89" customFormat="1" ht="12.75">
      <c r="A8" s="94">
        <v>1865</v>
      </c>
      <c r="F8" s="63"/>
      <c r="CO8" s="89">
        <f>BO8-CG8</f>
        <v>0</v>
      </c>
    </row>
    <row r="9" spans="1:93" s="89" customFormat="1" ht="12.75">
      <c r="A9" s="95">
        <v>1875</v>
      </c>
      <c r="F9" s="63"/>
      <c r="CO9" s="89">
        <f>BO9-CG9</f>
        <v>0</v>
      </c>
    </row>
    <row r="10" spans="1:92" s="89" customFormat="1" ht="12.75">
      <c r="A10" s="96">
        <v>1880</v>
      </c>
      <c r="F10" s="63"/>
      <c r="CN10" s="89">
        <f>BN10-CF10</f>
        <v>0</v>
      </c>
    </row>
    <row r="11" spans="1:93" s="89" customFormat="1" ht="12.75">
      <c r="A11" s="96">
        <v>1885</v>
      </c>
      <c r="F11" s="63"/>
      <c r="CO11" s="89">
        <f>BO11-CG11</f>
        <v>0</v>
      </c>
    </row>
    <row r="12" spans="1:92" s="89" customFormat="1" ht="12.75">
      <c r="A12" s="96">
        <v>1890</v>
      </c>
      <c r="F12" s="63"/>
      <c r="CN12" s="89">
        <f>BN12-CF12</f>
        <v>0</v>
      </c>
    </row>
    <row r="13" spans="1:93" s="89" customFormat="1" ht="12.75">
      <c r="A13" s="96">
        <v>1895</v>
      </c>
      <c r="F13" s="63"/>
      <c r="CO13" s="89">
        <f>BO13-CG13</f>
        <v>0</v>
      </c>
    </row>
    <row r="14" spans="1:95" s="89" customFormat="1" ht="12.75">
      <c r="A14" s="96">
        <v>1897</v>
      </c>
      <c r="F14" s="63"/>
      <c r="AF14" s="89">
        <f>BA14+BT14</f>
        <v>9.7</v>
      </c>
      <c r="BT14" s="89">
        <v>9.7</v>
      </c>
      <c r="CI14" s="89">
        <v>9.7</v>
      </c>
      <c r="CQ14" s="89">
        <f>BT14-CI14</f>
        <v>0</v>
      </c>
    </row>
    <row r="15" spans="1:6" s="89" customFormat="1" ht="12.75">
      <c r="A15" s="96">
        <v>1900</v>
      </c>
      <c r="F15" s="63"/>
    </row>
    <row r="16" spans="1:6" s="89" customFormat="1" ht="12.75">
      <c r="A16" s="96">
        <v>1901</v>
      </c>
      <c r="F16" s="63"/>
    </row>
    <row r="17" spans="1:90" s="89" customFormat="1" ht="12.75">
      <c r="A17" s="96">
        <v>1902</v>
      </c>
      <c r="F17" s="63"/>
      <c r="CL17" s="89">
        <f>BJ17-CD17</f>
        <v>0</v>
      </c>
    </row>
    <row r="18" spans="1:6" s="89" customFormat="1" ht="12.75">
      <c r="A18" s="96">
        <v>1903</v>
      </c>
      <c r="F18" s="63"/>
    </row>
    <row r="19" spans="1:26" s="97" customFormat="1" ht="12.75">
      <c r="A19" s="96">
        <v>1904</v>
      </c>
      <c r="B19" s="89"/>
      <c r="C19" s="89"/>
      <c r="D19" s="89"/>
      <c r="E19" s="89"/>
      <c r="F19" s="63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8"/>
      <c r="Y19" s="88"/>
      <c r="Z19" s="88" t="s">
        <v>384</v>
      </c>
    </row>
    <row r="20" spans="1:93" s="97" customFormat="1" ht="12.75">
      <c r="A20" s="98">
        <v>1905</v>
      </c>
      <c r="F20" s="63"/>
      <c r="X20" s="88"/>
      <c r="Y20" s="88"/>
      <c r="Z20" s="88"/>
      <c r="CO20" s="97">
        <f>BO20-CG20</f>
        <v>0</v>
      </c>
    </row>
    <row r="21" spans="1:26" s="97" customFormat="1" ht="12.75">
      <c r="A21" s="98">
        <v>1906</v>
      </c>
      <c r="F21" s="63"/>
      <c r="X21" s="88"/>
      <c r="Y21" s="88"/>
      <c r="Z21" s="88"/>
    </row>
    <row r="22" spans="1:26" s="97" customFormat="1" ht="12.75">
      <c r="A22" s="98">
        <v>1907</v>
      </c>
      <c r="F22" s="63"/>
      <c r="X22" s="88"/>
      <c r="Y22" s="88"/>
      <c r="Z22" s="88"/>
    </row>
    <row r="23" spans="1:95" s="97" customFormat="1" ht="12.75">
      <c r="A23" s="98">
        <v>1908</v>
      </c>
      <c r="F23" s="63"/>
      <c r="X23" s="88"/>
      <c r="Y23" s="88"/>
      <c r="Z23" s="88"/>
      <c r="AF23" s="97">
        <f>BA23+BT23</f>
        <v>6.1</v>
      </c>
      <c r="BA23" s="97">
        <v>0</v>
      </c>
      <c r="BT23" s="97">
        <v>6.1</v>
      </c>
      <c r="CI23" s="97">
        <v>0</v>
      </c>
      <c r="CQ23" s="97">
        <f>BT23-CI23</f>
        <v>6.1</v>
      </c>
    </row>
    <row r="24" spans="1:26" s="97" customFormat="1" ht="12.75">
      <c r="A24" s="98">
        <v>1909</v>
      </c>
      <c r="F24" s="63"/>
      <c r="X24" s="88"/>
      <c r="Y24" s="88"/>
      <c r="Z24" s="88"/>
    </row>
    <row r="25" spans="1:26" s="97" customFormat="1" ht="12.75">
      <c r="A25" s="98">
        <v>1910</v>
      </c>
      <c r="F25" s="63"/>
      <c r="X25" s="88"/>
      <c r="Y25" s="88"/>
      <c r="Z25" s="88"/>
    </row>
    <row r="26" spans="1:26" s="97" customFormat="1" ht="12.75">
      <c r="A26" s="98">
        <v>1911</v>
      </c>
      <c r="F26" s="63"/>
      <c r="X26" s="88"/>
      <c r="Y26" s="88"/>
      <c r="Z26" s="88"/>
    </row>
    <row r="27" spans="1:26" s="97" customFormat="1" ht="12.75">
      <c r="A27" s="98">
        <v>1912</v>
      </c>
      <c r="F27" s="63"/>
      <c r="X27" s="88"/>
      <c r="Y27" s="88"/>
      <c r="Z27" s="88"/>
    </row>
    <row r="28" spans="1:93" s="97" customFormat="1" ht="12.75">
      <c r="A28" s="98">
        <v>1913</v>
      </c>
      <c r="F28" s="63"/>
      <c r="P28" s="97">
        <v>0.5</v>
      </c>
      <c r="X28" s="88">
        <v>0</v>
      </c>
      <c r="Y28" s="88">
        <v>0.196</v>
      </c>
      <c r="Z28" s="88"/>
      <c r="AG28" s="88">
        <v>5</v>
      </c>
      <c r="AW28" s="97">
        <v>0.196</v>
      </c>
      <c r="BJ28" s="97">
        <v>0.5</v>
      </c>
      <c r="BO28" s="97">
        <v>0.196</v>
      </c>
      <c r="CL28" s="97">
        <f>BJ28-CD28</f>
        <v>0.5</v>
      </c>
      <c r="CN28" s="97">
        <f>BN28-CF28</f>
        <v>0</v>
      </c>
      <c r="CO28" s="97">
        <f>BO28-CG28</f>
        <v>0.196</v>
      </c>
    </row>
    <row r="29" spans="1:95" s="97" customFormat="1" ht="12.75">
      <c r="A29" s="98">
        <v>1914</v>
      </c>
      <c r="D29" s="97">
        <f>AK29+BE29</f>
        <v>28</v>
      </c>
      <c r="F29" s="63"/>
      <c r="R29" s="97">
        <f>AS29+BK29</f>
        <v>0</v>
      </c>
      <c r="V29" s="97">
        <f>AU29+BM29</f>
        <v>0</v>
      </c>
      <c r="AD29" s="97">
        <f>AZ29+BS29</f>
        <v>28</v>
      </c>
      <c r="AF29" s="97">
        <f>BA29+BT29</f>
        <v>14.2</v>
      </c>
      <c r="AK29" s="97">
        <v>5</v>
      </c>
      <c r="AZ29" s="97">
        <v>5</v>
      </c>
      <c r="BA29" s="97">
        <v>1.5</v>
      </c>
      <c r="BE29" s="97">
        <v>23</v>
      </c>
      <c r="BM29" s="97">
        <v>0</v>
      </c>
      <c r="BS29" s="97">
        <v>23</v>
      </c>
      <c r="BT29" s="97">
        <v>12.7</v>
      </c>
      <c r="CI29" s="97">
        <v>0</v>
      </c>
      <c r="CM29" s="97">
        <f>BL29-CE29</f>
        <v>0</v>
      </c>
      <c r="CQ29" s="97">
        <f>BT29-CI29</f>
        <v>12.7</v>
      </c>
    </row>
    <row r="30" spans="1:6" s="97" customFormat="1" ht="12.75">
      <c r="A30" s="98">
        <v>1915</v>
      </c>
      <c r="F30" s="63"/>
    </row>
    <row r="31" spans="1:6" s="97" customFormat="1" ht="12.75">
      <c r="A31" s="98">
        <v>1916</v>
      </c>
      <c r="F31" s="63"/>
    </row>
    <row r="32" spans="1:6" s="97" customFormat="1" ht="12.75">
      <c r="A32" s="98">
        <v>1917</v>
      </c>
      <c r="F32" s="63"/>
    </row>
    <row r="33" spans="1:6" s="97" customFormat="1" ht="12.75">
      <c r="A33" s="98">
        <v>1918</v>
      </c>
      <c r="F33" s="63"/>
    </row>
    <row r="34" spans="1:95" s="97" customFormat="1" ht="12.75">
      <c r="A34" s="98">
        <v>1919</v>
      </c>
      <c r="F34" s="63"/>
      <c r="AF34" s="97">
        <f>BA34+BT34</f>
        <v>18.5</v>
      </c>
      <c r="BA34" s="97">
        <v>2.3</v>
      </c>
      <c r="BT34" s="97">
        <v>16.2</v>
      </c>
      <c r="CI34" s="97">
        <v>0</v>
      </c>
      <c r="CQ34" s="97">
        <f>BT34-CI34</f>
        <v>16.2</v>
      </c>
    </row>
    <row r="35" spans="1:6" s="97" customFormat="1" ht="12.75">
      <c r="A35" s="98">
        <v>1920</v>
      </c>
      <c r="F35" s="63"/>
    </row>
    <row r="36" spans="1:6" s="97" customFormat="1" ht="12.75">
      <c r="A36" s="98">
        <v>1921</v>
      </c>
      <c r="F36" s="63"/>
    </row>
    <row r="37" spans="1:6" s="97" customFormat="1" ht="12.75">
      <c r="A37" s="98">
        <v>1922</v>
      </c>
      <c r="F37" s="63"/>
    </row>
    <row r="38" spans="1:6" s="97" customFormat="1" ht="12.75">
      <c r="A38" s="98">
        <v>1923</v>
      </c>
      <c r="F38" s="63"/>
    </row>
    <row r="39" spans="1:95" s="97" customFormat="1" ht="12.75">
      <c r="A39" s="98">
        <v>1924</v>
      </c>
      <c r="F39" s="63"/>
      <c r="BA39" s="97">
        <v>6</v>
      </c>
      <c r="BT39" s="97">
        <v>24.3</v>
      </c>
      <c r="CI39" s="97">
        <v>0</v>
      </c>
      <c r="CQ39" s="97">
        <f>BT39-CI39</f>
        <v>24.3</v>
      </c>
    </row>
    <row r="40" spans="1:6" s="97" customFormat="1" ht="12.75">
      <c r="A40" s="98">
        <v>1925</v>
      </c>
      <c r="F40" s="63"/>
    </row>
    <row r="41" spans="1:6" s="97" customFormat="1" ht="12.75">
      <c r="A41" s="98">
        <v>1926</v>
      </c>
      <c r="F41" s="63"/>
    </row>
    <row r="42" spans="1:6" s="97" customFormat="1" ht="12.75">
      <c r="A42" s="98">
        <v>1927</v>
      </c>
      <c r="F42" s="63"/>
    </row>
    <row r="43" spans="1:92" s="97" customFormat="1" ht="12.75">
      <c r="A43" s="98">
        <v>1928</v>
      </c>
      <c r="F43" s="63"/>
      <c r="CN43" s="97">
        <f>BN43-CF43</f>
        <v>0</v>
      </c>
    </row>
    <row r="44" spans="1:95" s="97" customFormat="1" ht="12.75">
      <c r="A44" s="98">
        <v>1929</v>
      </c>
      <c r="F44" s="63"/>
      <c r="X44" s="88">
        <v>7.5</v>
      </c>
      <c r="AF44" s="97">
        <f>BA44+BT44</f>
        <v>66.5</v>
      </c>
      <c r="AG44" s="97">
        <v>36.381</v>
      </c>
      <c r="BA44" s="97">
        <v>17.3</v>
      </c>
      <c r="BT44" s="97">
        <v>49.2</v>
      </c>
      <c r="BX44" s="97">
        <v>29</v>
      </c>
      <c r="CI44" s="97">
        <v>0</v>
      </c>
      <c r="CQ44" s="97">
        <f>BT44-CI44</f>
        <v>49.2</v>
      </c>
    </row>
    <row r="45" spans="1:74" s="97" customFormat="1" ht="12.75">
      <c r="A45" s="98">
        <v>1930</v>
      </c>
      <c r="F45" s="63"/>
      <c r="AE45" s="97">
        <v>46.55</v>
      </c>
      <c r="BB45" s="97">
        <v>17.84</v>
      </c>
      <c r="BV45" s="97">
        <v>28.7</v>
      </c>
    </row>
    <row r="46" spans="1:6" s="97" customFormat="1" ht="12.75">
      <c r="A46" s="98">
        <v>1931</v>
      </c>
      <c r="F46" s="63"/>
    </row>
    <row r="47" spans="1:6" s="97" customFormat="1" ht="12.75">
      <c r="A47" s="98">
        <v>1932</v>
      </c>
      <c r="F47" s="63"/>
    </row>
    <row r="48" spans="1:6" s="97" customFormat="1" ht="12.75">
      <c r="A48" s="98">
        <v>1933</v>
      </c>
      <c r="F48" s="63"/>
    </row>
    <row r="49" spans="1:6" s="97" customFormat="1" ht="12.75">
      <c r="A49" s="98">
        <v>1934</v>
      </c>
      <c r="F49" s="63"/>
    </row>
    <row r="50" spans="1:87" s="97" customFormat="1" ht="12.75">
      <c r="A50" s="98">
        <v>1935</v>
      </c>
      <c r="F50" s="63"/>
      <c r="BA50" s="97">
        <v>16.8</v>
      </c>
      <c r="CI50" s="97">
        <v>0</v>
      </c>
    </row>
    <row r="51" spans="1:76" s="97" customFormat="1" ht="12.75">
      <c r="A51" s="98">
        <v>1936</v>
      </c>
      <c r="F51" s="63"/>
      <c r="BV51" s="97">
        <v>26.7</v>
      </c>
      <c r="BX51" s="97">
        <v>27</v>
      </c>
    </row>
    <row r="52" spans="1:6" s="97" customFormat="1" ht="12.75">
      <c r="A52" s="98">
        <v>1937</v>
      </c>
      <c r="F52" s="63"/>
    </row>
    <row r="53" spans="1:96" s="97" customFormat="1" ht="12.75">
      <c r="A53" s="98">
        <v>1938</v>
      </c>
      <c r="E53" s="97">
        <v>52.3</v>
      </c>
      <c r="F53" s="63"/>
      <c r="S53" s="97">
        <v>1</v>
      </c>
      <c r="AB53" s="97">
        <v>1</v>
      </c>
      <c r="AI53" s="97">
        <v>48.3</v>
      </c>
      <c r="AL53" s="97">
        <v>16</v>
      </c>
      <c r="BC53" s="97">
        <v>11.5</v>
      </c>
      <c r="BY53" s="97">
        <v>36.8</v>
      </c>
      <c r="CP53" s="97">
        <f>BP53-CH53</f>
        <v>0</v>
      </c>
      <c r="CR53" s="97">
        <f>BY53-CJ53</f>
        <v>36.8</v>
      </c>
    </row>
    <row r="54" spans="1:92" s="97" customFormat="1" ht="12.75">
      <c r="A54" s="98">
        <v>1939</v>
      </c>
      <c r="F54" s="63"/>
      <c r="CN54" s="97">
        <f>BN54-CF54</f>
        <v>0</v>
      </c>
    </row>
    <row r="55" spans="1:6" s="97" customFormat="1" ht="12.75">
      <c r="A55" s="98">
        <v>1940</v>
      </c>
      <c r="F55" s="63"/>
    </row>
    <row r="56" spans="1:6" s="97" customFormat="1" ht="12.75">
      <c r="A56" s="98">
        <v>1941</v>
      </c>
      <c r="F56" s="63"/>
    </row>
    <row r="57" spans="1:6" s="97" customFormat="1" ht="12.75">
      <c r="A57" s="98">
        <v>1942</v>
      </c>
      <c r="F57" s="63"/>
    </row>
    <row r="58" spans="1:76" s="97" customFormat="1" ht="12.75">
      <c r="A58" s="98">
        <v>1943</v>
      </c>
      <c r="F58" s="63"/>
      <c r="AE58" s="97">
        <f>BB58+BV58</f>
        <v>130.9</v>
      </c>
      <c r="BB58" s="97">
        <v>20.1</v>
      </c>
      <c r="BV58" s="97">
        <v>110.8</v>
      </c>
      <c r="BX58" s="97">
        <v>110</v>
      </c>
    </row>
    <row r="59" spans="1:6" s="97" customFormat="1" ht="12.75">
      <c r="A59" s="98">
        <v>1944</v>
      </c>
      <c r="F59" s="63"/>
    </row>
    <row r="60" spans="1:6" s="97" customFormat="1" ht="12.75">
      <c r="A60" s="98">
        <v>1945</v>
      </c>
      <c r="F60" s="63"/>
    </row>
    <row r="61" spans="1:6" s="97" customFormat="1" ht="12.75">
      <c r="A61" s="98">
        <v>1946</v>
      </c>
      <c r="F61" s="63"/>
    </row>
    <row r="62" spans="1:6" s="97" customFormat="1" ht="12.75">
      <c r="A62" s="98">
        <v>1947</v>
      </c>
      <c r="F62" s="63"/>
    </row>
    <row r="63" spans="1:6" s="97" customFormat="1" ht="12.75">
      <c r="A63" s="98">
        <v>1948</v>
      </c>
      <c r="F63" s="63"/>
    </row>
    <row r="64" spans="1:6" s="97" customFormat="1" ht="12.75">
      <c r="A64" s="98">
        <v>1949</v>
      </c>
      <c r="F64" s="63"/>
    </row>
    <row r="65" spans="1:76" s="97" customFormat="1" ht="12.75">
      <c r="A65" s="98">
        <v>1950</v>
      </c>
      <c r="F65" s="63"/>
      <c r="BX65" s="97">
        <v>58</v>
      </c>
    </row>
    <row r="66" spans="1:6" s="97" customFormat="1" ht="12.75">
      <c r="A66" s="98">
        <v>1951</v>
      </c>
      <c r="F66" s="63"/>
    </row>
    <row r="67" spans="1:6" s="97" customFormat="1" ht="12.75">
      <c r="A67" s="98">
        <v>1952</v>
      </c>
      <c r="F67" s="63"/>
    </row>
    <row r="68" spans="1:6" s="97" customFormat="1" ht="12.75">
      <c r="A68" s="98">
        <v>1953</v>
      </c>
      <c r="F68" s="63"/>
    </row>
    <row r="69" spans="1:6" s="97" customFormat="1" ht="12.75">
      <c r="A69" s="98">
        <v>1954</v>
      </c>
      <c r="F69" s="63"/>
    </row>
    <row r="70" spans="1:6" s="97" customFormat="1" ht="12.75">
      <c r="A70" s="98">
        <v>1955</v>
      </c>
      <c r="F70" s="63"/>
    </row>
    <row r="71" spans="1:6" s="97" customFormat="1" ht="12.75">
      <c r="A71" s="98">
        <v>1956</v>
      </c>
      <c r="F71" s="63"/>
    </row>
    <row r="72" spans="1:76" s="97" customFormat="1" ht="12.75">
      <c r="A72" s="98">
        <v>1957</v>
      </c>
      <c r="F72" s="63"/>
      <c r="BX72" s="97">
        <v>201</v>
      </c>
    </row>
    <row r="73" spans="1:6" s="97" customFormat="1" ht="12.75">
      <c r="A73" s="98">
        <v>1958</v>
      </c>
      <c r="F73" s="63"/>
    </row>
    <row r="74" spans="1:76" s="97" customFormat="1" ht="12.75">
      <c r="A74" s="98">
        <v>1959</v>
      </c>
      <c r="F74" s="63"/>
      <c r="BX74" s="97">
        <v>328</v>
      </c>
    </row>
    <row r="75" spans="1:6" s="97" customFormat="1" ht="12.75">
      <c r="A75" s="98">
        <v>1960</v>
      </c>
      <c r="F75" s="63"/>
    </row>
    <row r="76" spans="1:6" s="97" customFormat="1" ht="12.75">
      <c r="A76" s="98">
        <v>1961</v>
      </c>
      <c r="F76" s="63"/>
    </row>
    <row r="77" spans="1:6" s="97" customFormat="1" ht="12.75">
      <c r="A77" s="98">
        <v>1962</v>
      </c>
      <c r="F77" s="63"/>
    </row>
    <row r="78" spans="1:6" s="97" customFormat="1" ht="12.75">
      <c r="A78" s="98">
        <v>1963</v>
      </c>
      <c r="F78" s="63"/>
    </row>
    <row r="79" spans="1:6" s="97" customFormat="1" ht="12.75">
      <c r="A79" s="98">
        <v>1964</v>
      </c>
      <c r="F79" s="63"/>
    </row>
    <row r="80" spans="1:6" s="97" customFormat="1" ht="12.75">
      <c r="A80" s="98">
        <v>1965</v>
      </c>
      <c r="F80" s="63"/>
    </row>
    <row r="81" spans="1:77" s="97" customFormat="1" ht="12.75">
      <c r="A81" s="98">
        <v>1966</v>
      </c>
      <c r="F81" s="63"/>
      <c r="BY81" s="97">
        <v>847</v>
      </c>
    </row>
    <row r="82" spans="1:59" s="97" customFormat="1" ht="12.75">
      <c r="A82" s="98">
        <v>1967</v>
      </c>
      <c r="F82" s="63"/>
      <c r="BG82" s="97">
        <v>820.3</v>
      </c>
    </row>
    <row r="83" spans="1:6" s="97" customFormat="1" ht="12.75">
      <c r="A83" s="98">
        <v>1968</v>
      </c>
      <c r="F83" s="63"/>
    </row>
    <row r="84" spans="1:6" s="97" customFormat="1" ht="12.75">
      <c r="A84" s="98">
        <v>1969</v>
      </c>
      <c r="F84" s="63"/>
    </row>
    <row r="85" spans="1:43" s="97" customFormat="1" ht="12.75">
      <c r="A85" s="98">
        <v>1970</v>
      </c>
      <c r="F85" s="63"/>
      <c r="AN85" s="102">
        <v>228.889</v>
      </c>
      <c r="AO85" s="102">
        <v>193.889</v>
      </c>
      <c r="AP85" s="102">
        <v>193.889</v>
      </c>
      <c r="AQ85" s="102">
        <v>0</v>
      </c>
    </row>
    <row r="86" spans="1:59" s="97" customFormat="1" ht="12.75">
      <c r="A86" s="98">
        <v>1971</v>
      </c>
      <c r="F86" s="63">
        <f>AM86+BG86</f>
        <v>2214</v>
      </c>
      <c r="AM86" s="97">
        <v>564</v>
      </c>
      <c r="AN86" s="102"/>
      <c r="AO86" s="102"/>
      <c r="AP86" s="102"/>
      <c r="AQ86" s="102"/>
      <c r="BG86" s="97">
        <v>1650</v>
      </c>
    </row>
    <row r="87" spans="1:43" s="97" customFormat="1" ht="12.75">
      <c r="A87" s="98">
        <v>1972</v>
      </c>
      <c r="AN87" s="102"/>
      <c r="AO87" s="102"/>
      <c r="AP87" s="102"/>
      <c r="AQ87" s="102"/>
    </row>
    <row r="88" spans="1:43" s="97" customFormat="1" ht="12.75">
      <c r="A88" s="98">
        <v>1973</v>
      </c>
      <c r="AN88" s="102"/>
      <c r="AO88" s="102"/>
      <c r="AP88" s="102"/>
      <c r="AQ88" s="102"/>
    </row>
    <row r="89" spans="1:43" s="97" customFormat="1" ht="12.75">
      <c r="A89" s="98">
        <v>1974</v>
      </c>
      <c r="AN89" s="102"/>
      <c r="AO89" s="102"/>
      <c r="AP89" s="102"/>
      <c r="AQ89" s="102"/>
    </row>
    <row r="90" spans="1:43" s="97" customFormat="1" ht="12.75">
      <c r="A90" s="98">
        <v>1975</v>
      </c>
      <c r="AN90" s="102"/>
      <c r="AO90" s="102"/>
      <c r="AP90" s="102"/>
      <c r="AQ90" s="102"/>
    </row>
    <row r="91" spans="1:43" s="97" customFormat="1" ht="12.75">
      <c r="A91" s="98">
        <v>1976</v>
      </c>
      <c r="AN91" s="102"/>
      <c r="AO91" s="102"/>
      <c r="AP91" s="102"/>
      <c r="AQ91" s="102"/>
    </row>
    <row r="92" spans="1:59" s="97" customFormat="1" ht="12.75">
      <c r="A92" s="98">
        <v>1977</v>
      </c>
      <c r="F92" s="63">
        <f>AM92+BG92</f>
        <v>4203</v>
      </c>
      <c r="AM92" s="97">
        <v>1453</v>
      </c>
      <c r="AN92" s="102"/>
      <c r="AO92" s="102"/>
      <c r="AP92" s="102"/>
      <c r="AQ92" s="102"/>
      <c r="BG92" s="97">
        <v>2750</v>
      </c>
    </row>
    <row r="93" spans="1:43" s="97" customFormat="1" ht="12.75">
      <c r="A93" s="98">
        <v>1978</v>
      </c>
      <c r="AN93" s="102"/>
      <c r="AO93" s="102"/>
      <c r="AP93" s="102"/>
      <c r="AQ93" s="102"/>
    </row>
    <row r="94" spans="1:43" s="97" customFormat="1" ht="12.75">
      <c r="A94" s="98">
        <v>1979</v>
      </c>
      <c r="AN94" s="102"/>
      <c r="AO94" s="102"/>
      <c r="AP94" s="102"/>
      <c r="AQ94" s="102"/>
    </row>
    <row r="95" spans="1:43" s="97" customFormat="1" ht="12.75">
      <c r="A95" s="98">
        <v>1980</v>
      </c>
      <c r="AN95" s="102">
        <v>2974.481</v>
      </c>
      <c r="AO95" s="102">
        <v>2270.608</v>
      </c>
      <c r="AP95" s="102">
        <v>2270.608</v>
      </c>
      <c r="AQ95" s="102">
        <v>0</v>
      </c>
    </row>
    <row r="96" spans="1:43" s="97" customFormat="1" ht="12.75">
      <c r="A96" s="98">
        <v>1981</v>
      </c>
      <c r="AN96" s="102"/>
      <c r="AO96" s="102"/>
      <c r="AP96" s="102"/>
      <c r="AQ96" s="102"/>
    </row>
    <row r="97" spans="1:43" s="97" customFormat="1" ht="12.75">
      <c r="A97" s="98">
        <v>1982</v>
      </c>
      <c r="AN97" s="102"/>
      <c r="AO97" s="102"/>
      <c r="AP97" s="102"/>
      <c r="AQ97" s="102"/>
    </row>
    <row r="98" spans="1:43" s="97" customFormat="1" ht="12.75">
      <c r="A98" s="98">
        <v>1983</v>
      </c>
      <c r="AN98" s="102"/>
      <c r="AO98" s="102"/>
      <c r="AP98" s="102"/>
      <c r="AQ98" s="102"/>
    </row>
    <row r="99" spans="1:43" s="97" customFormat="1" ht="12.75">
      <c r="A99" s="98">
        <v>1984</v>
      </c>
      <c r="AN99" s="102"/>
      <c r="AO99" s="102"/>
      <c r="AP99" s="102"/>
      <c r="AQ99" s="102"/>
    </row>
    <row r="100" spans="1:43" s="97" customFormat="1" ht="12.75">
      <c r="A100" s="98">
        <v>1985</v>
      </c>
      <c r="AN100" s="102"/>
      <c r="AO100" s="102"/>
      <c r="AP100" s="102"/>
      <c r="AQ100" s="102"/>
    </row>
    <row r="101" spans="1:43" s="97" customFormat="1" ht="12.75">
      <c r="A101" s="98">
        <v>1986</v>
      </c>
      <c r="AN101" s="102"/>
      <c r="AO101" s="102"/>
      <c r="AP101" s="102"/>
      <c r="AQ101" s="102"/>
    </row>
    <row r="102" spans="1:43" s="97" customFormat="1" ht="12.75">
      <c r="A102" s="98">
        <v>1987</v>
      </c>
      <c r="AN102" s="102"/>
      <c r="AO102" s="102"/>
      <c r="AP102" s="102"/>
      <c r="AQ102" s="102"/>
    </row>
    <row r="103" spans="1:43" s="97" customFormat="1" ht="12.75">
      <c r="A103" s="98">
        <v>1988</v>
      </c>
      <c r="AN103" s="102"/>
      <c r="AO103" s="102"/>
      <c r="AP103" s="102"/>
      <c r="AQ103" s="102"/>
    </row>
    <row r="104" spans="1:43" s="97" customFormat="1" ht="12.75">
      <c r="A104" s="98">
        <v>1989</v>
      </c>
      <c r="AN104" s="102"/>
      <c r="AO104" s="102"/>
      <c r="AP104" s="102"/>
      <c r="AQ104" s="102"/>
    </row>
    <row r="105" spans="1:43" s="97" customFormat="1" ht="12.75">
      <c r="A105" s="98">
        <v>1990</v>
      </c>
      <c r="AN105" s="102">
        <v>6507.074</v>
      </c>
      <c r="AO105" s="102">
        <v>3856.372</v>
      </c>
      <c r="AP105" s="102">
        <v>3856.372</v>
      </c>
      <c r="AQ105" s="102">
        <v>0</v>
      </c>
    </row>
    <row r="106" spans="1:43" s="97" customFormat="1" ht="12.75">
      <c r="A106" s="98">
        <v>1991</v>
      </c>
      <c r="AN106" s="102"/>
      <c r="AO106" s="102"/>
      <c r="AP106" s="102"/>
      <c r="AQ106" s="102"/>
    </row>
    <row r="107" spans="1:43" s="97" customFormat="1" ht="12.75">
      <c r="A107" s="98">
        <v>1992</v>
      </c>
      <c r="AN107" s="102"/>
      <c r="AO107" s="102"/>
      <c r="AP107" s="102"/>
      <c r="AQ107" s="102"/>
    </row>
    <row r="108" spans="1:43" s="97" customFormat="1" ht="12.75">
      <c r="A108" s="98">
        <v>1993</v>
      </c>
      <c r="AN108" s="102"/>
      <c r="AO108" s="102"/>
      <c r="AP108" s="102"/>
      <c r="AQ108" s="102"/>
    </row>
    <row r="109" spans="1:43" s="97" customFormat="1" ht="12.75">
      <c r="A109" s="98">
        <v>1994</v>
      </c>
      <c r="G109"/>
      <c r="H109"/>
      <c r="I109"/>
      <c r="J109"/>
      <c r="K109"/>
      <c r="AN109" s="102"/>
      <c r="AO109" s="102"/>
      <c r="AP109" s="102"/>
      <c r="AQ109" s="102"/>
    </row>
    <row r="110" spans="1:43" s="97" customFormat="1" ht="12.75">
      <c r="A110" s="98">
        <v>1995</v>
      </c>
      <c r="G110"/>
      <c r="H110"/>
      <c r="I110"/>
      <c r="J110"/>
      <c r="K110"/>
      <c r="AN110" s="102">
        <v>6108.01</v>
      </c>
      <c r="AO110" s="102">
        <v>3790.772</v>
      </c>
      <c r="AP110" s="102">
        <v>3790.772</v>
      </c>
      <c r="AQ110" s="102">
        <v>0</v>
      </c>
    </row>
    <row r="111" spans="1:43" s="97" customFormat="1" ht="12.75">
      <c r="A111" s="98">
        <v>1996</v>
      </c>
      <c r="G111" s="63">
        <v>24677</v>
      </c>
      <c r="H111" s="63">
        <v>23598.4</v>
      </c>
      <c r="I111" s="63">
        <v>30081.7</v>
      </c>
      <c r="J111" s="63">
        <v>3660.1</v>
      </c>
      <c r="K111" s="63">
        <v>3593.9</v>
      </c>
      <c r="AN111" s="102">
        <v>6078.662</v>
      </c>
      <c r="AO111" s="102">
        <v>5219.594</v>
      </c>
      <c r="AP111" s="102">
        <v>5144.594</v>
      </c>
      <c r="AQ111" s="102">
        <v>75</v>
      </c>
    </row>
    <row r="112" spans="1:43" s="97" customFormat="1" ht="12.75">
      <c r="A112" s="98">
        <v>1997</v>
      </c>
      <c r="G112" s="63">
        <v>26871</v>
      </c>
      <c r="H112" s="63">
        <v>25113.6</v>
      </c>
      <c r="I112" s="63">
        <v>32548.8</v>
      </c>
      <c r="J112" s="63">
        <v>4959.4</v>
      </c>
      <c r="K112" s="63">
        <v>3528.5</v>
      </c>
      <c r="AN112" s="102">
        <v>6031.647</v>
      </c>
      <c r="AO112" s="102">
        <v>5427.218</v>
      </c>
      <c r="AP112" s="102">
        <v>5082.885</v>
      </c>
      <c r="AQ112" s="102">
        <v>344.333</v>
      </c>
    </row>
    <row r="113" spans="1:43" s="97" customFormat="1" ht="12.75">
      <c r="A113" s="98">
        <v>1998</v>
      </c>
      <c r="G113" s="63">
        <v>25643.3</v>
      </c>
      <c r="H113" s="63">
        <v>23905.06</v>
      </c>
      <c r="I113" s="63">
        <v>32766.1</v>
      </c>
      <c r="J113" s="63">
        <v>6308</v>
      </c>
      <c r="K113" s="63">
        <v>3733.8</v>
      </c>
      <c r="AN113" s="102">
        <v>6416.893</v>
      </c>
      <c r="AO113" s="102">
        <v>5776.962</v>
      </c>
      <c r="AP113" s="102">
        <v>5427.645</v>
      </c>
      <c r="AQ113" s="102">
        <v>349.317</v>
      </c>
    </row>
    <row r="114" spans="1:43" s="97" customFormat="1" ht="12.75">
      <c r="A114" s="98">
        <v>1999</v>
      </c>
      <c r="G114" s="63">
        <v>24394.5</v>
      </c>
      <c r="H114" s="63">
        <v>22472.27</v>
      </c>
      <c r="I114" s="63">
        <v>33029.9</v>
      </c>
      <c r="J114" s="63">
        <v>6960.4</v>
      </c>
      <c r="K114" s="63">
        <v>3948.2</v>
      </c>
      <c r="AN114" s="102">
        <v>6847.147</v>
      </c>
      <c r="AO114" s="102">
        <v>6254.51</v>
      </c>
      <c r="AP114" s="102">
        <v>5687.294</v>
      </c>
      <c r="AQ114" s="102">
        <v>567.216</v>
      </c>
    </row>
    <row r="115" spans="1:43" s="97" customFormat="1" ht="12.75">
      <c r="A115" s="98">
        <v>2000</v>
      </c>
      <c r="G115" s="63">
        <v>24036.1</v>
      </c>
      <c r="H115" s="63">
        <v>22223</v>
      </c>
      <c r="I115" s="63">
        <v>32098.5</v>
      </c>
      <c r="J115" s="63">
        <v>6744</v>
      </c>
      <c r="K115" s="63">
        <v>4097.6</v>
      </c>
      <c r="AN115" s="102">
        <v>7046.023</v>
      </c>
      <c r="AO115" s="102">
        <v>6491.91</v>
      </c>
      <c r="AP115" s="102">
        <v>5711.795</v>
      </c>
      <c r="AQ115" s="102">
        <v>780.115</v>
      </c>
    </row>
    <row r="116" spans="1:43" s="97" customFormat="1" ht="12.75">
      <c r="A116" s="98">
        <v>2001</v>
      </c>
      <c r="G116" s="63">
        <v>24441.9</v>
      </c>
      <c r="H116" s="63">
        <v>22144.92</v>
      </c>
      <c r="I116" s="63">
        <v>33337.7</v>
      </c>
      <c r="J116" s="63">
        <v>7256.6</v>
      </c>
      <c r="K116" s="63">
        <v>4820.6</v>
      </c>
      <c r="AN116" s="102">
        <v>8245.195</v>
      </c>
      <c r="AO116" s="102">
        <v>7727.281</v>
      </c>
      <c r="AP116" s="102">
        <v>6331.939</v>
      </c>
      <c r="AQ116" s="102">
        <v>1395.342</v>
      </c>
    </row>
    <row r="117" spans="1:11" s="97" customFormat="1" ht="12.75">
      <c r="A117" s="98">
        <v>2002</v>
      </c>
      <c r="G117" s="63">
        <v>20997.9</v>
      </c>
      <c r="H117" s="63">
        <v>18571.11</v>
      </c>
      <c r="I117" s="63">
        <v>29657</v>
      </c>
      <c r="J117" s="63">
        <v>7313.6</v>
      </c>
      <c r="K117" s="63">
        <v>4833.7</v>
      </c>
    </row>
    <row r="118" s="97" customFormat="1" ht="12.75">
      <c r="A118" s="98"/>
    </row>
  </sheetData>
  <mergeCells count="19">
    <mergeCell ref="CB1:CC1"/>
    <mergeCell ref="AD1:AI1"/>
    <mergeCell ref="AJ1:AQ1"/>
    <mergeCell ref="AR1:AS1"/>
    <mergeCell ref="AZ1:BC1"/>
    <mergeCell ref="BJ1:BK1"/>
    <mergeCell ref="BS1:CA1"/>
    <mergeCell ref="AT1:AY1"/>
    <mergeCell ref="A3:A4"/>
    <mergeCell ref="BD1:BI1"/>
    <mergeCell ref="BL1:BR1"/>
    <mergeCell ref="B1:G1"/>
    <mergeCell ref="L1:O1"/>
    <mergeCell ref="P1:S1"/>
    <mergeCell ref="T1:AC1"/>
    <mergeCell ref="CI1:CJ1"/>
    <mergeCell ref="CE1:CH1"/>
    <mergeCell ref="CM1:CP1"/>
    <mergeCell ref="CQ1:CR1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Q118"/>
  <sheetViews>
    <sheetView workbookViewId="0" topLeftCell="A1">
      <pane xSplit="1" ySplit="6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5.7109375" style="48" customWidth="1"/>
    <col min="2" max="26" width="9.140625" style="63" customWidth="1"/>
    <col min="27" max="27" width="8.57421875" style="63" customWidth="1"/>
    <col min="28" max="31" width="9.140625" style="63" customWidth="1"/>
    <col min="32" max="32" width="9.00390625" style="63" customWidth="1"/>
    <col min="33" max="48" width="9.140625" style="63" customWidth="1"/>
    <col min="49" max="49" width="6.421875" style="63" customWidth="1"/>
    <col min="50" max="54" width="9.140625" style="63" customWidth="1"/>
    <col min="55" max="55" width="9.421875" style="63" customWidth="1"/>
    <col min="56" max="66" width="9.140625" style="63" customWidth="1"/>
    <col min="67" max="67" width="6.7109375" style="63" customWidth="1"/>
    <col min="68" max="16384" width="9.140625" style="63" customWidth="1"/>
  </cols>
  <sheetData>
    <row r="1" spans="1:95" s="91" customFormat="1" ht="13.5" thickBot="1">
      <c r="A1" s="47" t="s">
        <v>193</v>
      </c>
      <c r="B1" s="117" t="s">
        <v>151</v>
      </c>
      <c r="C1" s="118"/>
      <c r="D1" s="118"/>
      <c r="E1" s="118"/>
      <c r="F1" s="118"/>
      <c r="G1" s="119"/>
      <c r="H1" s="90"/>
      <c r="I1" s="90"/>
      <c r="J1" s="90"/>
      <c r="K1" s="90"/>
      <c r="L1" s="117" t="s">
        <v>158</v>
      </c>
      <c r="M1" s="118"/>
      <c r="N1" s="118"/>
      <c r="O1" s="119"/>
      <c r="P1" s="117" t="s">
        <v>160</v>
      </c>
      <c r="Q1" s="118"/>
      <c r="R1" s="118"/>
      <c r="S1" s="119"/>
      <c r="T1" s="109" t="s">
        <v>162</v>
      </c>
      <c r="U1" s="111"/>
      <c r="V1" s="111"/>
      <c r="W1" s="111"/>
      <c r="X1" s="111"/>
      <c r="Y1" s="111"/>
      <c r="Z1" s="111"/>
      <c r="AA1" s="111"/>
      <c r="AB1" s="111"/>
      <c r="AC1" s="110"/>
      <c r="AD1" s="109" t="s">
        <v>166</v>
      </c>
      <c r="AE1" s="111"/>
      <c r="AF1" s="111"/>
      <c r="AG1" s="111"/>
      <c r="AH1" s="111"/>
      <c r="AI1" s="110"/>
      <c r="AJ1" s="109" t="s">
        <v>168</v>
      </c>
      <c r="AK1" s="111"/>
      <c r="AL1" s="111"/>
      <c r="AM1" s="111"/>
      <c r="AN1" s="111"/>
      <c r="AO1" s="111"/>
      <c r="AP1" s="111"/>
      <c r="AQ1" s="110"/>
      <c r="AR1" s="109" t="s">
        <v>170</v>
      </c>
      <c r="AS1" s="110"/>
      <c r="AT1" s="109" t="s">
        <v>171</v>
      </c>
      <c r="AU1" s="111"/>
      <c r="AV1" s="111"/>
      <c r="AW1" s="111"/>
      <c r="AX1" s="111"/>
      <c r="AY1" s="110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90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 t="s">
        <v>227</v>
      </c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425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6" ht="12.75">
      <c r="A7" s="55" t="s">
        <v>0</v>
      </c>
      <c r="AR7" s="85" t="s">
        <v>376</v>
      </c>
      <c r="BA7" s="85" t="s">
        <v>378</v>
      </c>
      <c r="CH7" s="85" t="s">
        <v>378</v>
      </c>
    </row>
    <row r="8" spans="1:92" ht="12.75">
      <c r="A8" s="56">
        <v>1865</v>
      </c>
      <c r="BO8" s="63">
        <f>Y8-AW8</f>
        <v>0</v>
      </c>
      <c r="CN8" s="63">
        <f>BO8-CF8</f>
        <v>0</v>
      </c>
    </row>
    <row r="9" spans="1:92" ht="12.75">
      <c r="A9" s="57">
        <v>1875</v>
      </c>
      <c r="Y9" s="63">
        <v>1.53</v>
      </c>
      <c r="AW9" s="63">
        <v>1.53</v>
      </c>
      <c r="BO9" s="63">
        <f>Y9-AW9</f>
        <v>0</v>
      </c>
      <c r="CN9" s="63">
        <f>BO9-CF9</f>
        <v>0</v>
      </c>
    </row>
    <row r="10" spans="1:91" ht="12.75">
      <c r="A10" s="58">
        <v>1880</v>
      </c>
      <c r="Z10" s="63">
        <v>1.505</v>
      </c>
      <c r="AV10" s="63">
        <v>1.505</v>
      </c>
      <c r="BN10" s="63">
        <v>0</v>
      </c>
      <c r="CE10" s="63">
        <v>0</v>
      </c>
      <c r="CM10" s="63">
        <f>BN10-CE10</f>
        <v>0</v>
      </c>
    </row>
    <row r="11" spans="1:92" ht="12.75">
      <c r="A11" s="58">
        <v>1885</v>
      </c>
      <c r="Y11" s="63">
        <v>1.505</v>
      </c>
      <c r="AW11" s="63">
        <v>1.505</v>
      </c>
      <c r="BO11" s="63">
        <f>Y11-AW11</f>
        <v>0</v>
      </c>
      <c r="CN11" s="63">
        <f>BO11-CF11</f>
        <v>0</v>
      </c>
    </row>
    <row r="12" spans="1:91" ht="12.75">
      <c r="A12" s="58">
        <v>1890</v>
      </c>
      <c r="Z12" s="63">
        <v>1.913</v>
      </c>
      <c r="AV12" s="63">
        <v>0.828</v>
      </c>
      <c r="BN12" s="63">
        <v>1.085</v>
      </c>
      <c r="CE12" s="63">
        <v>0.882</v>
      </c>
      <c r="CM12" s="63">
        <f>BN12-CE12</f>
        <v>0.20299999999999996</v>
      </c>
    </row>
    <row r="13" spans="1:92" ht="12.75">
      <c r="A13" s="58">
        <v>1895</v>
      </c>
      <c r="Y13" s="63">
        <v>2.168</v>
      </c>
      <c r="AW13" s="63">
        <v>0.834</v>
      </c>
      <c r="BO13" s="63">
        <f>Y13-AW13</f>
        <v>1.334</v>
      </c>
      <c r="CN13" s="63">
        <f>BO13-CF13</f>
        <v>1.334</v>
      </c>
    </row>
    <row r="14" spans="1:94" ht="12.75">
      <c r="A14" s="58">
        <v>1897</v>
      </c>
      <c r="AF14" s="63">
        <f>BA14+BT14</f>
        <v>0</v>
      </c>
      <c r="CP14" s="63">
        <f>BT14-CH14</f>
        <v>0</v>
      </c>
    </row>
    <row r="15" ht="12.75">
      <c r="A15" s="58">
        <v>1900</v>
      </c>
    </row>
    <row r="16" ht="12.75">
      <c r="A16" s="58">
        <v>1901</v>
      </c>
    </row>
    <row r="17" spans="1:89" ht="12.75">
      <c r="A17" s="58">
        <v>1902</v>
      </c>
      <c r="P17" s="63">
        <v>1</v>
      </c>
      <c r="BJ17" s="63">
        <v>1</v>
      </c>
      <c r="CK17" s="63">
        <f>BJ17-CC17</f>
        <v>1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2.234</v>
      </c>
      <c r="AW20" s="63">
        <v>0.876</v>
      </c>
      <c r="BO20" s="63">
        <f>Y20-AW20</f>
        <v>1.358</v>
      </c>
      <c r="CN20" s="63">
        <f>BO20-CF20</f>
        <v>1.358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0</v>
      </c>
      <c r="CP23" s="63">
        <f>BT23-CH23</f>
        <v>0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40</v>
      </c>
      <c r="X28" s="63">
        <v>15.579</v>
      </c>
      <c r="Y28" s="63">
        <v>3.924</v>
      </c>
      <c r="Z28" s="63">
        <v>2.996</v>
      </c>
      <c r="AG28" s="63">
        <v>3</v>
      </c>
      <c r="AV28" s="63">
        <v>0.752</v>
      </c>
      <c r="AW28" s="63">
        <v>0.731</v>
      </c>
      <c r="BJ28" s="63">
        <v>40</v>
      </c>
      <c r="BN28" s="63">
        <v>2.242</v>
      </c>
      <c r="BO28" s="63">
        <f>Y28-AW28</f>
        <v>3.193</v>
      </c>
      <c r="CE28" s="63">
        <v>2.242</v>
      </c>
      <c r="CK28" s="63">
        <f>BJ28-CC28</f>
        <v>40</v>
      </c>
      <c r="CM28" s="63">
        <f>BN28-CE28</f>
        <v>0</v>
      </c>
      <c r="CN28" s="63">
        <f>BO28-CF28</f>
        <v>3.193</v>
      </c>
    </row>
    <row r="29" spans="1:94" ht="12.75">
      <c r="A29" s="58">
        <v>1914</v>
      </c>
      <c r="D29" s="63">
        <f>AK29+BE29</f>
        <v>27</v>
      </c>
      <c r="R29" s="63">
        <f>AS29+BK29</f>
        <v>0</v>
      </c>
      <c r="V29" s="63">
        <f>AU29+BM29</f>
        <v>22</v>
      </c>
      <c r="AD29" s="63">
        <f>AZ29+BS29</f>
        <v>0</v>
      </c>
      <c r="AF29" s="63">
        <f>BA29+BT29</f>
        <v>5</v>
      </c>
      <c r="AK29" s="63">
        <v>4</v>
      </c>
      <c r="AU29" s="63">
        <v>4</v>
      </c>
      <c r="AZ29" s="63">
        <v>0</v>
      </c>
      <c r="BE29" s="63">
        <v>23</v>
      </c>
      <c r="BM29" s="63">
        <v>18</v>
      </c>
      <c r="BT29" s="63">
        <v>5</v>
      </c>
      <c r="CL29" s="63">
        <f>BL29-CD29</f>
        <v>0</v>
      </c>
      <c r="CP29" s="63">
        <f>BT29-CH29</f>
        <v>5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0</v>
      </c>
      <c r="CP34" s="63">
        <f>BT34-CH34</f>
        <v>0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CP39" s="63">
        <f>BT39-CH39</f>
        <v>0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 t="e">
        <f>NA()</f>
        <v>#N/A</v>
      </c>
      <c r="CM43" s="63">
        <f>BN43-CE43</f>
        <v>0</v>
      </c>
    </row>
    <row r="44" spans="1:94" ht="12.75">
      <c r="A44" s="58">
        <v>1929</v>
      </c>
      <c r="X44" s="63">
        <v>18.276</v>
      </c>
      <c r="AF44" s="63">
        <f>BA44+BT44</f>
        <v>0</v>
      </c>
      <c r="AG44" s="63">
        <v>15.25</v>
      </c>
      <c r="BV44" s="63">
        <v>12.61</v>
      </c>
      <c r="BW44" s="63">
        <v>12</v>
      </c>
      <c r="CP44" s="63">
        <f>BT44-CH44</f>
        <v>0</v>
      </c>
    </row>
    <row r="45" spans="1:73" ht="12.75">
      <c r="A45" s="58">
        <v>1930</v>
      </c>
      <c r="AE45" s="63">
        <v>12.61</v>
      </c>
      <c r="BU45" s="63">
        <v>12.61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spans="1:15" ht="12.75">
      <c r="A49" s="58">
        <v>1934</v>
      </c>
      <c r="O49" s="72">
        <v>8</v>
      </c>
    </row>
    <row r="50" ht="12.75">
      <c r="A50" s="58">
        <v>1935</v>
      </c>
    </row>
    <row r="51" spans="1:75" ht="12.75">
      <c r="A51" s="58">
        <v>1936</v>
      </c>
      <c r="BU51" s="63">
        <v>5.07</v>
      </c>
      <c r="BV51" s="63">
        <v>5.08</v>
      </c>
      <c r="BW51" s="63">
        <v>5</v>
      </c>
    </row>
    <row r="52" ht="12.75">
      <c r="A52" s="58">
        <v>1937</v>
      </c>
    </row>
    <row r="53" spans="1:95" ht="12.75">
      <c r="A53" s="58">
        <v>1938</v>
      </c>
      <c r="E53" s="63">
        <v>58</v>
      </c>
      <c r="S53" s="63">
        <v>7</v>
      </c>
      <c r="AB53" s="63">
        <v>15</v>
      </c>
      <c r="AI53" s="63">
        <v>5</v>
      </c>
      <c r="BX53" s="63">
        <v>5</v>
      </c>
      <c r="CO53" s="63">
        <f>BP53-CG53</f>
        <v>0</v>
      </c>
      <c r="CQ53" s="63">
        <f>BX53-CI53</f>
        <v>5</v>
      </c>
    </row>
    <row r="54" spans="1:91" ht="12.75">
      <c r="A54" s="58">
        <v>1939</v>
      </c>
      <c r="Z54" s="63">
        <v>3.185</v>
      </c>
      <c r="CM54" s="63">
        <f>BN54-CE54</f>
        <v>0</v>
      </c>
    </row>
    <row r="55" spans="1:74" ht="12.75">
      <c r="A55" s="58">
        <v>1940</v>
      </c>
      <c r="BV55" s="63">
        <v>5.04</v>
      </c>
    </row>
    <row r="56" ht="12.75">
      <c r="A56" s="58">
        <v>1941</v>
      </c>
    </row>
    <row r="57" ht="12.75">
      <c r="A57" s="58">
        <v>1942</v>
      </c>
    </row>
    <row r="58" spans="1:75" ht="12.75">
      <c r="A58" s="58">
        <v>1943</v>
      </c>
      <c r="AE58" s="63">
        <v>9.4</v>
      </c>
      <c r="BU58" s="63">
        <v>9.4</v>
      </c>
      <c r="BW58" s="63">
        <v>9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spans="1:26" ht="12.75">
      <c r="A64" s="58">
        <v>1949</v>
      </c>
      <c r="Z64" s="63">
        <v>3.3</v>
      </c>
    </row>
    <row r="65" spans="1:75" ht="12.75">
      <c r="A65" s="58">
        <v>1950</v>
      </c>
      <c r="BW65" s="63">
        <v>6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6</v>
      </c>
    </row>
    <row r="73" ht="12.75">
      <c r="A73" s="58">
        <v>1958</v>
      </c>
    </row>
    <row r="74" spans="1:75" ht="12.75">
      <c r="A74" s="58">
        <v>1959</v>
      </c>
      <c r="BW74" s="63">
        <v>13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ht="12.75">
      <c r="A81" s="58">
        <v>1966</v>
      </c>
    </row>
    <row r="82" spans="1:59" ht="12.75">
      <c r="A82" s="58">
        <v>1967</v>
      </c>
      <c r="BG82" s="63">
        <v>34.7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2">
        <v>112.339</v>
      </c>
      <c r="AO85" s="102">
        <v>112.339</v>
      </c>
      <c r="AP85" s="102">
        <v>112.339</v>
      </c>
      <c r="AQ85" s="102">
        <v>0</v>
      </c>
    </row>
    <row r="86" spans="1:59" ht="12.75">
      <c r="A86" s="58">
        <v>1971</v>
      </c>
      <c r="F86" s="63">
        <f>AM86+BG86</f>
        <v>151</v>
      </c>
      <c r="AM86" s="63">
        <v>108</v>
      </c>
      <c r="AN86" s="102"/>
      <c r="AO86" s="102"/>
      <c r="AP86" s="102"/>
      <c r="AQ86" s="102"/>
      <c r="BG86" s="63">
        <v>43</v>
      </c>
    </row>
    <row r="87" spans="1:43" ht="12.75">
      <c r="A87" s="58">
        <v>1972</v>
      </c>
      <c r="AN87" s="102"/>
      <c r="AO87" s="102"/>
      <c r="AP87" s="102"/>
      <c r="AQ87" s="102"/>
    </row>
    <row r="88" spans="1:43" ht="12.75">
      <c r="A88" s="58">
        <v>1973</v>
      </c>
      <c r="AN88" s="102"/>
      <c r="AO88" s="102"/>
      <c r="AP88" s="102"/>
      <c r="AQ88" s="102"/>
    </row>
    <row r="89" spans="1:43" ht="12.75">
      <c r="A89" s="58">
        <v>1974</v>
      </c>
      <c r="AN89" s="102"/>
      <c r="AO89" s="102"/>
      <c r="AP89" s="102"/>
      <c r="AQ89" s="102"/>
    </row>
    <row r="90" spans="1:43" ht="12.75">
      <c r="A90" s="58">
        <v>1975</v>
      </c>
      <c r="AN90" s="102"/>
      <c r="AO90" s="102"/>
      <c r="AP90" s="102"/>
      <c r="AQ90" s="102"/>
    </row>
    <row r="91" spans="1:43" ht="12.75">
      <c r="A91" s="58">
        <v>1976</v>
      </c>
      <c r="AN91" s="102"/>
      <c r="AO91" s="102"/>
      <c r="AP91" s="102"/>
      <c r="AQ91" s="102"/>
    </row>
    <row r="92" spans="1:59" ht="12.75">
      <c r="A92" s="58">
        <v>1977</v>
      </c>
      <c r="F92" s="63">
        <f>AM92+BG92</f>
        <v>456</v>
      </c>
      <c r="AM92" s="63">
        <v>356</v>
      </c>
      <c r="AN92" s="102"/>
      <c r="AO92" s="102"/>
      <c r="AP92" s="102"/>
      <c r="AQ92" s="102"/>
      <c r="BG92" s="63">
        <v>100</v>
      </c>
    </row>
    <row r="93" spans="1:43" ht="12.75">
      <c r="A93" s="58">
        <v>1978</v>
      </c>
      <c r="AN93" s="102"/>
      <c r="AO93" s="102"/>
      <c r="AP93" s="102"/>
      <c r="AQ93" s="102"/>
    </row>
    <row r="94" spans="1:43" ht="12.75">
      <c r="A94" s="58">
        <v>1979</v>
      </c>
      <c r="AN94" s="102"/>
      <c r="AO94" s="102"/>
      <c r="AP94" s="102"/>
      <c r="AQ94" s="102"/>
    </row>
    <row r="95" spans="1:61" ht="12.75">
      <c r="A95" s="58">
        <v>1980</v>
      </c>
      <c r="AN95" s="102">
        <v>954.749</v>
      </c>
      <c r="AO95" s="102">
        <v>780.336</v>
      </c>
      <c r="AP95" s="102">
        <v>629.536</v>
      </c>
      <c r="AQ95" s="102">
        <v>150.8</v>
      </c>
      <c r="BH95" s="63">
        <v>212.14</v>
      </c>
      <c r="BI95" s="63">
        <v>112.71</v>
      </c>
    </row>
    <row r="96" spans="1:61" ht="12.75">
      <c r="A96" s="58">
        <v>1981</v>
      </c>
      <c r="AN96" s="102"/>
      <c r="AO96" s="102"/>
      <c r="AP96" s="102"/>
      <c r="AQ96" s="102"/>
      <c r="BH96" s="63">
        <v>250.72</v>
      </c>
      <c r="BI96" s="63">
        <v>118.41</v>
      </c>
    </row>
    <row r="97" spans="1:61" ht="12.75">
      <c r="A97" s="58">
        <v>1982</v>
      </c>
      <c r="AN97" s="102"/>
      <c r="AO97" s="102"/>
      <c r="AP97" s="102"/>
      <c r="AQ97" s="102"/>
      <c r="BH97" s="63">
        <v>287.42</v>
      </c>
      <c r="BI97" s="63">
        <v>121.31</v>
      </c>
    </row>
    <row r="98" spans="1:61" ht="12.75">
      <c r="A98" s="58">
        <v>1983</v>
      </c>
      <c r="AN98" s="102"/>
      <c r="AO98" s="102"/>
      <c r="AP98" s="102"/>
      <c r="AQ98" s="102"/>
      <c r="BH98" s="63">
        <v>292.49</v>
      </c>
      <c r="BI98" s="63">
        <v>121.11</v>
      </c>
    </row>
    <row r="99" spans="1:61" ht="12.75">
      <c r="A99" s="58">
        <v>1984</v>
      </c>
      <c r="AN99" s="102"/>
      <c r="AO99" s="102"/>
      <c r="AP99" s="102"/>
      <c r="AQ99" s="102"/>
      <c r="BH99" s="63">
        <v>293.36</v>
      </c>
      <c r="BI99" s="63">
        <v>125.41</v>
      </c>
    </row>
    <row r="100" spans="1:61" ht="12.75">
      <c r="A100" s="58">
        <v>1985</v>
      </c>
      <c r="AN100" s="102"/>
      <c r="AO100" s="102"/>
      <c r="AP100" s="102"/>
      <c r="AQ100" s="102"/>
      <c r="BH100" s="63">
        <v>301.23</v>
      </c>
      <c r="BI100" s="63">
        <v>127.74</v>
      </c>
    </row>
    <row r="101" spans="1:61" ht="12.75">
      <c r="A101" s="58">
        <v>1986</v>
      </c>
      <c r="AN101" s="102"/>
      <c r="AO101" s="102"/>
      <c r="AP101" s="102"/>
      <c r="AQ101" s="102"/>
      <c r="BH101" s="63">
        <v>301.83</v>
      </c>
      <c r="BI101" s="63">
        <v>129.89</v>
      </c>
    </row>
    <row r="102" spans="1:61" ht="12.75">
      <c r="A102" s="58">
        <v>1987</v>
      </c>
      <c r="AN102" s="102"/>
      <c r="AO102" s="102"/>
      <c r="AP102" s="102"/>
      <c r="AQ102" s="102"/>
      <c r="BH102" s="63">
        <v>307.13</v>
      </c>
      <c r="BI102" s="63">
        <v>132.82</v>
      </c>
    </row>
    <row r="103" spans="1:61" ht="12.75">
      <c r="A103" s="58">
        <v>1988</v>
      </c>
      <c r="AN103" s="102"/>
      <c r="AO103" s="102"/>
      <c r="AP103" s="102"/>
      <c r="AQ103" s="102"/>
      <c r="BH103" s="63">
        <v>315.53</v>
      </c>
      <c r="BI103" s="63">
        <v>135.28</v>
      </c>
    </row>
    <row r="104" spans="1:61" ht="12.75">
      <c r="A104" s="58">
        <v>1989</v>
      </c>
      <c r="AN104" s="102"/>
      <c r="AO104" s="102"/>
      <c r="AP104" s="102"/>
      <c r="AQ104" s="102"/>
      <c r="BH104" s="63">
        <v>328.33</v>
      </c>
      <c r="BI104" s="63">
        <v>137.8</v>
      </c>
    </row>
    <row r="105" spans="1:61" ht="12.75">
      <c r="A105" s="58">
        <v>1990</v>
      </c>
      <c r="AN105" s="102">
        <v>2105.12</v>
      </c>
      <c r="AO105" s="102">
        <v>1732.147</v>
      </c>
      <c r="AP105" s="102">
        <v>1713.08</v>
      </c>
      <c r="AQ105" s="102">
        <v>19.067</v>
      </c>
      <c r="BH105" s="63">
        <v>405.23</v>
      </c>
      <c r="BI105" s="63">
        <v>136.9</v>
      </c>
    </row>
    <row r="106" spans="1:61" ht="12.75">
      <c r="A106" s="58">
        <v>1991</v>
      </c>
      <c r="AN106" s="102"/>
      <c r="AO106" s="102"/>
      <c r="AP106" s="102"/>
      <c r="AQ106" s="102"/>
      <c r="BH106" s="63">
        <v>491.33</v>
      </c>
      <c r="BI106" s="63">
        <v>136.8</v>
      </c>
    </row>
    <row r="107" spans="1:61" ht="12.75">
      <c r="A107" s="58">
        <v>1992</v>
      </c>
      <c r="AN107" s="102"/>
      <c r="AO107" s="102"/>
      <c r="AP107" s="102"/>
      <c r="AQ107" s="102"/>
      <c r="BH107" s="63">
        <v>608.83</v>
      </c>
      <c r="BI107" s="63">
        <v>137.3</v>
      </c>
    </row>
    <row r="108" spans="1:61" ht="12.75">
      <c r="A108" s="58">
        <v>1993</v>
      </c>
      <c r="AN108" s="102"/>
      <c r="AO108" s="102"/>
      <c r="AP108" s="102"/>
      <c r="AQ108" s="102"/>
      <c r="BH108" s="63">
        <v>683.83</v>
      </c>
      <c r="BI108" s="63">
        <v>133.4</v>
      </c>
    </row>
    <row r="109" spans="1:61" ht="12.75">
      <c r="A109" s="58">
        <v>1994</v>
      </c>
      <c r="G109"/>
      <c r="H109"/>
      <c r="I109"/>
      <c r="J109"/>
      <c r="K109"/>
      <c r="AN109" s="102"/>
      <c r="AO109" s="102"/>
      <c r="AP109" s="102"/>
      <c r="AQ109" s="102"/>
      <c r="BH109" s="63">
        <v>820.93</v>
      </c>
      <c r="BI109" s="63">
        <v>173.5</v>
      </c>
    </row>
    <row r="110" spans="1:61" ht="12.75">
      <c r="A110" s="58">
        <v>1995</v>
      </c>
      <c r="G110"/>
      <c r="H110"/>
      <c r="I110"/>
      <c r="J110"/>
      <c r="K110"/>
      <c r="AN110" s="102">
        <v>2574.106</v>
      </c>
      <c r="AO110" s="102">
        <v>1790.591</v>
      </c>
      <c r="AP110" s="102">
        <v>1571.032</v>
      </c>
      <c r="AQ110" s="102">
        <v>219.559</v>
      </c>
      <c r="BH110" s="63">
        <v>705.2</v>
      </c>
      <c r="BI110" s="63">
        <v>178.6</v>
      </c>
    </row>
    <row r="111" spans="1:61" ht="12.75">
      <c r="A111" s="58">
        <v>1996</v>
      </c>
      <c r="G111" s="63">
        <v>2566.69</v>
      </c>
      <c r="H111" s="63">
        <v>1504.4</v>
      </c>
      <c r="I111" s="63">
        <v>2954.2</v>
      </c>
      <c r="J111" s="63">
        <v>829.3</v>
      </c>
      <c r="K111" s="63" t="e">
        <v>#N/A</v>
      </c>
      <c r="AN111" s="102">
        <v>2565.458</v>
      </c>
      <c r="AO111" s="102">
        <v>1823.362</v>
      </c>
      <c r="AP111" s="102">
        <v>1548.162</v>
      </c>
      <c r="AQ111" s="102">
        <v>275.2</v>
      </c>
      <c r="BH111" s="63">
        <v>829.3</v>
      </c>
      <c r="BI111" s="63">
        <v>186</v>
      </c>
    </row>
    <row r="112" spans="1:61" ht="12.75">
      <c r="A112" s="58">
        <v>1997</v>
      </c>
      <c r="G112" s="63">
        <v>2284.55</v>
      </c>
      <c r="H112" s="63">
        <v>1438.797</v>
      </c>
      <c r="I112" s="63">
        <v>3132.1</v>
      </c>
      <c r="J112" s="63">
        <v>977.7</v>
      </c>
      <c r="K112" s="63" t="e">
        <v>#N/A</v>
      </c>
      <c r="AN112" s="102">
        <v>2460.837</v>
      </c>
      <c r="AO112" s="102">
        <v>1945.836</v>
      </c>
      <c r="AP112" s="102">
        <v>1704.836</v>
      </c>
      <c r="AQ112" s="102">
        <v>241</v>
      </c>
      <c r="BH112" s="63">
        <v>977.7</v>
      </c>
      <c r="BI112" s="63">
        <v>194.1</v>
      </c>
    </row>
    <row r="113" spans="1:61" ht="12.75">
      <c r="A113" s="58">
        <v>1998</v>
      </c>
      <c r="G113" s="63">
        <v>2311.89</v>
      </c>
      <c r="H113" s="63">
        <v>1437.1</v>
      </c>
      <c r="I113" s="63">
        <v>3385.5</v>
      </c>
      <c r="J113" s="63">
        <v>1196.1</v>
      </c>
      <c r="K113" s="63" t="e">
        <v>#N/A</v>
      </c>
      <c r="AN113" s="102">
        <v>2792.935</v>
      </c>
      <c r="AO113" s="102">
        <v>2124.569</v>
      </c>
      <c r="AP113" s="102">
        <v>1792.569</v>
      </c>
      <c r="AQ113" s="102">
        <v>332</v>
      </c>
      <c r="BH113" s="63">
        <v>1196.1</v>
      </c>
      <c r="BI113" s="63">
        <v>201.3</v>
      </c>
    </row>
    <row r="114" spans="1:61" ht="12.75">
      <c r="A114" s="58">
        <v>1999</v>
      </c>
      <c r="G114" s="63">
        <v>2576.66</v>
      </c>
      <c r="H114" s="63">
        <v>1588.504</v>
      </c>
      <c r="I114" s="63">
        <v>3982.3</v>
      </c>
      <c r="J114" s="63">
        <v>1215.7</v>
      </c>
      <c r="K114" s="63" t="e">
        <v>#N/A</v>
      </c>
      <c r="AN114" s="102">
        <v>3392.747</v>
      </c>
      <c r="AO114" s="102">
        <v>2641.529</v>
      </c>
      <c r="AP114" s="102">
        <v>2297.529</v>
      </c>
      <c r="AQ114" s="102">
        <v>344</v>
      </c>
      <c r="BH114" s="63">
        <v>1215.7</v>
      </c>
      <c r="BI114" s="63">
        <v>208.2</v>
      </c>
    </row>
    <row r="115" spans="1:61" ht="12.75">
      <c r="A115" s="58">
        <v>2000</v>
      </c>
      <c r="G115" s="63">
        <v>2596.54</v>
      </c>
      <c r="H115" s="63">
        <v>1824.697</v>
      </c>
      <c r="I115" s="63">
        <v>4340.1</v>
      </c>
      <c r="J115" s="63">
        <v>1311.2</v>
      </c>
      <c r="K115" s="63">
        <v>0.5</v>
      </c>
      <c r="AN115" s="102">
        <v>3101.099</v>
      </c>
      <c r="AO115" s="102">
        <v>2521.013</v>
      </c>
      <c r="AP115" s="102">
        <v>2227.013</v>
      </c>
      <c r="AQ115" s="102">
        <v>294</v>
      </c>
      <c r="BH115" s="63">
        <v>1311.2</v>
      </c>
      <c r="BI115" s="63">
        <v>213.9</v>
      </c>
    </row>
    <row r="116" spans="1:61" ht="12.75">
      <c r="A116" s="58">
        <v>2001</v>
      </c>
      <c r="G116" s="63">
        <v>2389.99</v>
      </c>
      <c r="H116" s="63">
        <v>1667.9959999999999</v>
      </c>
      <c r="I116" s="63">
        <v>4093</v>
      </c>
      <c r="J116" s="63">
        <v>1161.7</v>
      </c>
      <c r="K116" s="63">
        <v>0.4</v>
      </c>
      <c r="AN116" s="102">
        <v>2816.627</v>
      </c>
      <c r="AO116" s="102">
        <v>2354.679</v>
      </c>
      <c r="AP116" s="102">
        <v>2119.479</v>
      </c>
      <c r="AQ116" s="102">
        <v>235.2</v>
      </c>
      <c r="BH116" s="63">
        <v>1161.7</v>
      </c>
      <c r="BI116" s="63">
        <v>219.7</v>
      </c>
    </row>
    <row r="117" spans="1:61" ht="12.75">
      <c r="A117" s="58">
        <v>2002</v>
      </c>
      <c r="G117" s="63">
        <v>2361.88</v>
      </c>
      <c r="H117" s="63">
        <v>1712.801</v>
      </c>
      <c r="I117" s="63">
        <v>3780.1</v>
      </c>
      <c r="J117" s="63">
        <v>867.1</v>
      </c>
      <c r="K117" s="63">
        <v>0.4</v>
      </c>
      <c r="BH117" s="63">
        <v>867.1</v>
      </c>
      <c r="BI117" s="63">
        <v>217.1</v>
      </c>
    </row>
    <row r="118" ht="12.75">
      <c r="BH118"/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Q118"/>
  <sheetViews>
    <sheetView workbookViewId="0" topLeftCell="A1">
      <pane xSplit="1" ySplit="6" topLeftCell="B7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5.28125" style="48" customWidth="1"/>
    <col min="2" max="26" width="9.140625" style="63" customWidth="1"/>
    <col min="27" max="27" width="8.8515625" style="63" customWidth="1"/>
    <col min="28" max="48" width="9.140625" style="63" customWidth="1"/>
    <col min="49" max="49" width="7.140625" style="63" customWidth="1"/>
    <col min="50" max="66" width="9.140625" style="63" customWidth="1"/>
    <col min="67" max="67" width="7.421875" style="63" customWidth="1"/>
    <col min="68" max="16384" width="9.140625" style="63" customWidth="1"/>
  </cols>
  <sheetData>
    <row r="1" spans="1:95" ht="13.5" thickBot="1">
      <c r="A1" s="86" t="s">
        <v>194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90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 t="s">
        <v>233</v>
      </c>
      <c r="V4" s="67" t="s">
        <v>19</v>
      </c>
      <c r="W4" s="67" t="s">
        <v>39</v>
      </c>
      <c r="X4" s="67" t="s">
        <v>43</v>
      </c>
      <c r="Y4" s="67" t="s">
        <v>227</v>
      </c>
      <c r="Z4" s="67" t="s">
        <v>50</v>
      </c>
      <c r="AA4" s="67"/>
      <c r="AB4" s="67"/>
      <c r="AC4" s="67" t="s">
        <v>401</v>
      </c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400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381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380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6" ht="12.75">
      <c r="A7" s="55" t="s">
        <v>0</v>
      </c>
      <c r="CC7" s="85" t="s">
        <v>376</v>
      </c>
      <c r="CH7" s="85" t="s">
        <v>378</v>
      </c>
    </row>
    <row r="8" spans="1:92" ht="12.75">
      <c r="A8" s="56">
        <v>1865</v>
      </c>
      <c r="Y8" s="63">
        <v>3.904</v>
      </c>
      <c r="AW8" s="63">
        <v>3.698</v>
      </c>
      <c r="BO8" s="63">
        <f>Y8-AW8</f>
        <v>0.20599999999999996</v>
      </c>
      <c r="CF8" s="63">
        <v>0.206</v>
      </c>
      <c r="CN8" s="63">
        <f>BO8-CF8</f>
        <v>0</v>
      </c>
    </row>
    <row r="9" spans="1:92" ht="12.75">
      <c r="A9" s="57">
        <v>1875</v>
      </c>
      <c r="Y9" s="63">
        <v>36.239</v>
      </c>
      <c r="AW9" s="63">
        <v>33.535</v>
      </c>
      <c r="BO9" s="63">
        <f>Y9-AW9</f>
        <v>2.7040000000000006</v>
      </c>
      <c r="CF9" s="63">
        <v>2.54</v>
      </c>
      <c r="CN9" s="63">
        <f>BO9-CF9</f>
        <v>0.1640000000000006</v>
      </c>
    </row>
    <row r="10" spans="1:91" ht="12.75">
      <c r="A10" s="58">
        <v>1880</v>
      </c>
      <c r="Z10" s="63">
        <v>36.177</v>
      </c>
      <c r="AV10" s="63">
        <v>32.688</v>
      </c>
      <c r="BN10" s="63">
        <v>3.488</v>
      </c>
      <c r="CE10" s="63">
        <v>2.547</v>
      </c>
      <c r="CM10" s="63">
        <f>BN10-CE10</f>
        <v>0.9409999999999998</v>
      </c>
    </row>
    <row r="11" spans="1:92" ht="12.75">
      <c r="A11" s="58">
        <v>1885</v>
      </c>
      <c r="Y11" s="63">
        <v>36.559</v>
      </c>
      <c r="AW11" s="63">
        <v>31.844</v>
      </c>
      <c r="BO11" s="63">
        <f>Y11-AW11</f>
        <v>4.714999999999996</v>
      </c>
      <c r="CF11" s="63">
        <v>4.599</v>
      </c>
      <c r="CN11" s="63">
        <f>BO11-CF11</f>
        <v>0.1159999999999961</v>
      </c>
    </row>
    <row r="12" spans="1:91" ht="12.75">
      <c r="A12" s="58">
        <v>1890</v>
      </c>
      <c r="Z12" s="63">
        <v>19.101</v>
      </c>
      <c r="BN12" s="63">
        <v>19.101</v>
      </c>
      <c r="CE12" s="63">
        <v>18.112</v>
      </c>
      <c r="CM12" s="63">
        <f>BN12-CE12</f>
        <v>0.9890000000000008</v>
      </c>
    </row>
    <row r="13" spans="1:92" ht="12.75">
      <c r="A13" s="58">
        <v>1895</v>
      </c>
      <c r="Y13" s="63">
        <v>22.321</v>
      </c>
      <c r="BO13" s="63">
        <f>Y13-AW13</f>
        <v>22.321</v>
      </c>
      <c r="CF13" s="63">
        <v>1.3</v>
      </c>
      <c r="CN13" s="63">
        <f>BO13-CF13</f>
        <v>21.021</v>
      </c>
    </row>
    <row r="14" spans="1:94" ht="12.75">
      <c r="A14" s="58">
        <v>1897</v>
      </c>
      <c r="AF14" s="63">
        <f>BA14+BT14</f>
        <v>7</v>
      </c>
      <c r="BT14" s="63">
        <v>7</v>
      </c>
      <c r="CP14" s="63">
        <f>BT14-CH14</f>
        <v>7</v>
      </c>
    </row>
    <row r="15" spans="1:23" ht="12.75">
      <c r="A15" s="58">
        <v>1900</v>
      </c>
      <c r="Q15" s="63">
        <v>25</v>
      </c>
      <c r="W15" s="63">
        <v>100</v>
      </c>
    </row>
    <row r="16" ht="12.75">
      <c r="A16" s="58">
        <v>1901</v>
      </c>
    </row>
    <row r="17" spans="1:89" ht="12.75">
      <c r="A17" s="58">
        <v>1902</v>
      </c>
      <c r="P17" s="63">
        <v>107</v>
      </c>
      <c r="AR17" s="63">
        <v>2</v>
      </c>
      <c r="BJ17" s="63">
        <v>105</v>
      </c>
      <c r="CK17" s="63">
        <f>BJ17-CC17</f>
        <v>105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22.972</v>
      </c>
      <c r="BO20" s="63">
        <f>Y20-AW20</f>
        <v>22.972</v>
      </c>
      <c r="CF20" s="63">
        <v>1.33</v>
      </c>
      <c r="CN20" s="63">
        <f>BO20-CF20</f>
        <v>21.642000000000003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23</v>
      </c>
      <c r="BA23" s="63">
        <v>0</v>
      </c>
      <c r="BT23" s="63">
        <v>23</v>
      </c>
      <c r="CP23" s="63">
        <f>BT23-CH23</f>
        <v>23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50</v>
      </c>
      <c r="T28" s="63">
        <v>34.2</v>
      </c>
      <c r="X28" s="63">
        <v>133.292</v>
      </c>
      <c r="Y28" s="63">
        <v>30.116</v>
      </c>
      <c r="Z28" s="63">
        <v>25.658</v>
      </c>
      <c r="AG28" s="63">
        <v>35</v>
      </c>
      <c r="AR28" s="63">
        <v>12.5</v>
      </c>
      <c r="AV28" s="63">
        <v>1.742</v>
      </c>
      <c r="AW28" s="63">
        <v>1.268</v>
      </c>
      <c r="BJ28" s="63">
        <v>37.5</v>
      </c>
      <c r="BN28" s="63">
        <v>23.916</v>
      </c>
      <c r="BO28" s="63">
        <f>Y28-AW28</f>
        <v>28.848</v>
      </c>
      <c r="CE28" s="63">
        <v>0.461</v>
      </c>
      <c r="CF28" s="63">
        <v>2.294</v>
      </c>
      <c r="CK28" s="63">
        <f>BJ28-CC28</f>
        <v>37.5</v>
      </c>
      <c r="CM28" s="63">
        <f>BN28-CE28</f>
        <v>23.455000000000002</v>
      </c>
      <c r="CN28" s="63">
        <f>BO28-CF28</f>
        <v>26.554</v>
      </c>
    </row>
    <row r="29" spans="1:94" ht="12.75">
      <c r="A29" s="58">
        <v>1914</v>
      </c>
      <c r="D29" s="63">
        <f>AK29+BE29</f>
        <v>197</v>
      </c>
      <c r="L29" s="63">
        <v>100</v>
      </c>
      <c r="R29" s="63">
        <f>AS29+BK29</f>
        <v>6</v>
      </c>
      <c r="U29" s="63">
        <v>37.173</v>
      </c>
      <c r="V29" s="63">
        <f>AU29+BM29</f>
        <v>129</v>
      </c>
      <c r="W29" s="63">
        <v>150</v>
      </c>
      <c r="AD29" s="63">
        <f>AZ29+BS29</f>
        <v>60</v>
      </c>
      <c r="AF29" s="63">
        <f>BA29+BT29</f>
        <v>60</v>
      </c>
      <c r="AK29" s="63">
        <v>17</v>
      </c>
      <c r="AS29" s="63">
        <v>5</v>
      </c>
      <c r="AT29" s="63">
        <v>25.956</v>
      </c>
      <c r="AU29" s="63">
        <v>8</v>
      </c>
      <c r="AZ29" s="63">
        <v>2</v>
      </c>
      <c r="BA29" s="63">
        <v>2</v>
      </c>
      <c r="BE29" s="63">
        <v>180</v>
      </c>
      <c r="BK29" s="63">
        <v>1</v>
      </c>
      <c r="BL29" s="63">
        <f>37.173-25.836</f>
        <v>11.337000000000003</v>
      </c>
      <c r="BM29" s="63">
        <v>121</v>
      </c>
      <c r="BS29" s="63">
        <v>58</v>
      </c>
      <c r="BT29" s="63">
        <v>58</v>
      </c>
      <c r="CD29" s="63">
        <v>4.258</v>
      </c>
      <c r="CL29" s="63">
        <f>BL29-CD29</f>
        <v>7.079000000000003</v>
      </c>
      <c r="CP29" s="63">
        <f>BT29-CH29</f>
        <v>58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110.5</v>
      </c>
      <c r="BA34" s="63">
        <v>0</v>
      </c>
      <c r="BT34" s="63">
        <v>110.5</v>
      </c>
      <c r="CP34" s="63">
        <f>BT34-CH34</f>
        <v>110.5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9.2</v>
      </c>
      <c r="BT39" s="63">
        <v>140.5</v>
      </c>
      <c r="CP39" s="63">
        <f>BT39-CH39</f>
        <v>140.5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>
        <v>26.162</v>
      </c>
      <c r="AV43" s="63">
        <v>2.899</v>
      </c>
      <c r="BN43" s="63">
        <f>Z43-AV43</f>
        <v>23.262999999999998</v>
      </c>
      <c r="CE43" s="63">
        <v>18</v>
      </c>
      <c r="CM43" s="63">
        <f>BN43-CE43</f>
        <v>5.262999999999998</v>
      </c>
    </row>
    <row r="44" spans="1:94" ht="12.75">
      <c r="A44" s="58">
        <v>1929</v>
      </c>
      <c r="X44" s="63">
        <v>140.897</v>
      </c>
      <c r="AF44" s="63">
        <f>BA44+BT44</f>
        <v>238.3</v>
      </c>
      <c r="AG44" s="63">
        <v>150.889</v>
      </c>
      <c r="BA44" s="63">
        <v>76.8</v>
      </c>
      <c r="BT44" s="63">
        <v>161.5</v>
      </c>
      <c r="BW44" s="63">
        <v>124</v>
      </c>
      <c r="CP44" s="63">
        <f>BT44-CH44</f>
        <v>161.5</v>
      </c>
    </row>
    <row r="45" ht="12.75">
      <c r="A45" s="58">
        <v>1930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spans="1:15" ht="12.75">
      <c r="A49" s="58">
        <v>1934</v>
      </c>
      <c r="O49" s="72">
        <v>25</v>
      </c>
    </row>
    <row r="50" spans="1:53" ht="12.75">
      <c r="A50" s="58">
        <v>1935</v>
      </c>
      <c r="BA50" s="63">
        <v>74.4</v>
      </c>
    </row>
    <row r="51" spans="1:75" ht="12.75">
      <c r="A51" s="58">
        <v>1936</v>
      </c>
      <c r="BW51" s="63">
        <v>96</v>
      </c>
    </row>
    <row r="52" ht="12.75">
      <c r="A52" s="58">
        <v>1937</v>
      </c>
    </row>
    <row r="53" spans="1:95" ht="12.75">
      <c r="A53" s="58">
        <v>1938</v>
      </c>
      <c r="C53" s="63">
        <v>350</v>
      </c>
      <c r="E53" s="63">
        <v>326</v>
      </c>
      <c r="N53" s="63">
        <v>20</v>
      </c>
      <c r="S53" s="63">
        <v>5</v>
      </c>
      <c r="W53" s="63">
        <v>100</v>
      </c>
      <c r="AB53" s="63">
        <v>125</v>
      </c>
      <c r="AC53" s="63">
        <v>25</v>
      </c>
      <c r="AH53" s="63">
        <v>150</v>
      </c>
      <c r="AI53" s="63">
        <v>136</v>
      </c>
      <c r="AL53" s="63">
        <v>81</v>
      </c>
      <c r="AX53" s="63">
        <v>25</v>
      </c>
      <c r="BC53" s="63">
        <v>54.4</v>
      </c>
      <c r="BF53" s="63">
        <v>245</v>
      </c>
      <c r="BP53" s="63">
        <v>100</v>
      </c>
      <c r="BX53" s="63">
        <v>81.6</v>
      </c>
      <c r="CO53" s="63">
        <f>BP53-CG53</f>
        <v>100</v>
      </c>
      <c r="CQ53" s="63">
        <f>BX53-CI53</f>
        <v>81.6</v>
      </c>
    </row>
    <row r="54" spans="1:91" ht="12.75">
      <c r="A54" s="58">
        <v>1939</v>
      </c>
      <c r="Z54" s="63">
        <v>29.321</v>
      </c>
      <c r="AC54" s="63">
        <v>25</v>
      </c>
      <c r="AV54" s="63">
        <v>6.37</v>
      </c>
      <c r="BN54" s="63">
        <v>22.951</v>
      </c>
      <c r="CM54" s="63">
        <f>BN54-CE54</f>
        <v>22.951</v>
      </c>
    </row>
    <row r="55" spans="1:29" ht="12.75">
      <c r="A55" s="58">
        <v>1940</v>
      </c>
      <c r="AC55" s="63">
        <v>25</v>
      </c>
    </row>
    <row r="56" spans="1:29" ht="12.75">
      <c r="A56" s="58">
        <v>1941</v>
      </c>
      <c r="AC56" s="63">
        <v>24</v>
      </c>
    </row>
    <row r="57" spans="1:29" ht="12.75">
      <c r="A57" s="58">
        <v>1942</v>
      </c>
      <c r="AC57" s="63">
        <v>24</v>
      </c>
    </row>
    <row r="58" spans="1:75" ht="12.75">
      <c r="A58" s="58">
        <v>1943</v>
      </c>
      <c r="AC58" s="63">
        <v>24</v>
      </c>
      <c r="BW58" s="63">
        <v>71</v>
      </c>
    </row>
    <row r="59" spans="1:29" ht="12.75">
      <c r="A59" s="58">
        <v>1944</v>
      </c>
      <c r="AC59" s="63">
        <v>24</v>
      </c>
    </row>
    <row r="60" spans="1:29" ht="12.75">
      <c r="A60" s="58">
        <v>1945</v>
      </c>
      <c r="AC60" s="63">
        <v>23</v>
      </c>
    </row>
    <row r="61" spans="1:29" ht="12.75">
      <c r="A61" s="58">
        <v>1946</v>
      </c>
      <c r="AC61" s="63">
        <v>23</v>
      </c>
    </row>
    <row r="62" spans="1:29" ht="12.75">
      <c r="A62" s="58">
        <v>1947</v>
      </c>
      <c r="AC62" s="63">
        <v>23</v>
      </c>
    </row>
    <row r="63" spans="1:29" ht="12.75">
      <c r="A63" s="58">
        <v>1948</v>
      </c>
      <c r="AC63" s="63">
        <v>22</v>
      </c>
    </row>
    <row r="64" spans="1:26" ht="12.75">
      <c r="A64" s="58">
        <v>1949</v>
      </c>
      <c r="Z64" s="63">
        <v>25.094</v>
      </c>
    </row>
    <row r="65" spans="1:75" ht="12.75">
      <c r="A65" s="58">
        <v>1950</v>
      </c>
      <c r="BW65" s="63">
        <v>145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W72" s="63">
        <v>20</v>
      </c>
      <c r="BW72" s="63">
        <v>383</v>
      </c>
    </row>
    <row r="73" ht="12.75">
      <c r="A73" s="58">
        <v>1958</v>
      </c>
    </row>
    <row r="74" spans="1:75" ht="12.75">
      <c r="A74" s="58">
        <v>1959</v>
      </c>
      <c r="BW74" s="63">
        <v>427</v>
      </c>
    </row>
    <row r="75" spans="1:34" ht="12.75">
      <c r="A75" s="58">
        <v>1960</v>
      </c>
      <c r="AH75" s="63">
        <v>450</v>
      </c>
    </row>
    <row r="76" ht="12.75">
      <c r="A76" s="58">
        <v>1961</v>
      </c>
    </row>
    <row r="77" spans="1:12" ht="12.75">
      <c r="A77" s="58">
        <v>1962</v>
      </c>
      <c r="L77" s="63">
        <v>10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651</v>
      </c>
    </row>
    <row r="82" spans="1:59" ht="12.75">
      <c r="A82" s="58">
        <v>1967</v>
      </c>
      <c r="BG82" s="63">
        <v>787.4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2">
        <v>3211.338</v>
      </c>
      <c r="AO85" s="102">
        <v>2655.438</v>
      </c>
      <c r="AP85" s="102">
        <v>856.038</v>
      </c>
      <c r="AQ85" s="102">
        <v>1799.4</v>
      </c>
    </row>
    <row r="86" spans="1:59" ht="12.75">
      <c r="A86" s="58">
        <v>1971</v>
      </c>
      <c r="F86" s="63">
        <f>AM86+BG86</f>
        <v>2036</v>
      </c>
      <c r="AM86" s="63">
        <v>1216</v>
      </c>
      <c r="AN86" s="102"/>
      <c r="AO86" s="102"/>
      <c r="AP86" s="102"/>
      <c r="AQ86" s="102"/>
      <c r="BG86" s="63">
        <v>820</v>
      </c>
    </row>
    <row r="87" spans="1:43" ht="12.75">
      <c r="A87" s="58">
        <v>1972</v>
      </c>
      <c r="AN87" s="102"/>
      <c r="AO87" s="102"/>
      <c r="AP87" s="102"/>
      <c r="AQ87" s="102"/>
    </row>
    <row r="88" spans="1:43" ht="12.75">
      <c r="A88" s="58">
        <v>1973</v>
      </c>
      <c r="AN88" s="102"/>
      <c r="AO88" s="102"/>
      <c r="AP88" s="102"/>
      <c r="AQ88" s="102"/>
    </row>
    <row r="89" spans="1:43" ht="12.75">
      <c r="A89" s="58">
        <v>1974</v>
      </c>
      <c r="AN89" s="102"/>
      <c r="AO89" s="102"/>
      <c r="AP89" s="102"/>
      <c r="AQ89" s="102"/>
    </row>
    <row r="90" spans="1:43" ht="12.75">
      <c r="A90" s="58">
        <v>1975</v>
      </c>
      <c r="AN90" s="102"/>
      <c r="AO90" s="102"/>
      <c r="AP90" s="102"/>
      <c r="AQ90" s="102"/>
    </row>
    <row r="91" spans="1:43" ht="12.75">
      <c r="A91" s="58">
        <v>1976</v>
      </c>
      <c r="AN91" s="102"/>
      <c r="AO91" s="102"/>
      <c r="AP91" s="102"/>
      <c r="AQ91" s="102"/>
    </row>
    <row r="92" spans="1:59" ht="12.75">
      <c r="A92" s="58">
        <v>1977</v>
      </c>
      <c r="F92" s="63">
        <f>AM92+BG92</f>
        <v>7078</v>
      </c>
      <c r="AM92" s="63">
        <v>5148</v>
      </c>
      <c r="AN92" s="102"/>
      <c r="AO92" s="102"/>
      <c r="AP92" s="102"/>
      <c r="AQ92" s="102"/>
      <c r="BG92" s="63">
        <v>1930</v>
      </c>
    </row>
    <row r="93" spans="1:43" ht="12.75">
      <c r="A93" s="58">
        <v>1978</v>
      </c>
      <c r="AN93" s="102"/>
      <c r="AO93" s="102"/>
      <c r="AP93" s="102"/>
      <c r="AQ93" s="102"/>
    </row>
    <row r="94" spans="1:43" ht="12.75">
      <c r="A94" s="58">
        <v>1979</v>
      </c>
      <c r="AN94" s="102"/>
      <c r="AO94" s="102"/>
      <c r="AP94" s="102"/>
      <c r="AQ94" s="102"/>
    </row>
    <row r="95" spans="1:61" ht="12.75">
      <c r="A95" s="58">
        <v>1980</v>
      </c>
      <c r="AN95" s="102">
        <v>9385.848</v>
      </c>
      <c r="AO95" s="102">
        <v>6827.892</v>
      </c>
      <c r="AP95" s="102">
        <v>6217.892</v>
      </c>
      <c r="AQ95" s="102">
        <v>610</v>
      </c>
      <c r="BH95" s="63">
        <v>897.62</v>
      </c>
      <c r="BI95" s="63">
        <v>2.6</v>
      </c>
    </row>
    <row r="96" spans="1:61" ht="12.75">
      <c r="A96" s="58">
        <v>1981</v>
      </c>
      <c r="AN96" s="102"/>
      <c r="AO96" s="102"/>
      <c r="AP96" s="102"/>
      <c r="AQ96" s="102"/>
      <c r="BH96" s="63">
        <v>973.99</v>
      </c>
      <c r="BI96" s="63">
        <v>3.3</v>
      </c>
    </row>
    <row r="97" spans="1:61" ht="12.75">
      <c r="A97" s="58">
        <v>1982</v>
      </c>
      <c r="AN97" s="102"/>
      <c r="AO97" s="102"/>
      <c r="AP97" s="102"/>
      <c r="AQ97" s="102"/>
      <c r="BH97" s="63">
        <v>1029.73</v>
      </c>
      <c r="BI97" s="63">
        <v>3.8</v>
      </c>
    </row>
    <row r="98" spans="1:61" ht="12.75">
      <c r="A98" s="58">
        <v>1983</v>
      </c>
      <c r="AN98" s="102"/>
      <c r="AO98" s="102"/>
      <c r="AP98" s="102"/>
      <c r="AQ98" s="102"/>
      <c r="BH98" s="63">
        <v>1106.33</v>
      </c>
      <c r="BI98" s="63">
        <v>12.9</v>
      </c>
    </row>
    <row r="99" spans="1:61" ht="12.75">
      <c r="A99" s="58">
        <v>1984</v>
      </c>
      <c r="AN99" s="102"/>
      <c r="AO99" s="102"/>
      <c r="AP99" s="102"/>
      <c r="AQ99" s="102"/>
      <c r="BH99" s="63">
        <v>1135.7</v>
      </c>
      <c r="BI99" s="63">
        <v>37.5</v>
      </c>
    </row>
    <row r="100" spans="1:61" ht="12.75">
      <c r="A100" s="58">
        <v>1985</v>
      </c>
      <c r="AN100" s="102"/>
      <c r="AO100" s="102"/>
      <c r="AP100" s="102"/>
      <c r="AQ100" s="102"/>
      <c r="BH100" s="63">
        <v>1152.19</v>
      </c>
      <c r="BI100" s="63">
        <v>37.7</v>
      </c>
    </row>
    <row r="101" spans="1:61" ht="12.75">
      <c r="A101" s="58">
        <v>1986</v>
      </c>
      <c r="AN101" s="102"/>
      <c r="AO101" s="102"/>
      <c r="AP101" s="102"/>
      <c r="AQ101" s="102"/>
      <c r="BH101" s="63">
        <v>1181.32</v>
      </c>
      <c r="BI101" s="63">
        <v>38.5</v>
      </c>
    </row>
    <row r="102" spans="1:61" ht="12.75">
      <c r="A102" s="58">
        <v>1987</v>
      </c>
      <c r="AN102" s="102"/>
      <c r="AO102" s="102"/>
      <c r="AP102" s="102"/>
      <c r="AQ102" s="102"/>
      <c r="BH102" s="63">
        <v>1208.65</v>
      </c>
      <c r="BI102" s="63">
        <v>59.9</v>
      </c>
    </row>
    <row r="103" spans="1:61" ht="12.75">
      <c r="A103" s="58">
        <v>1988</v>
      </c>
      <c r="AN103" s="102"/>
      <c r="AO103" s="102"/>
      <c r="AP103" s="102"/>
      <c r="AQ103" s="102"/>
      <c r="BH103" s="63">
        <v>1217.05</v>
      </c>
      <c r="BI103" s="63">
        <v>60</v>
      </c>
    </row>
    <row r="104" spans="1:61" ht="12.75">
      <c r="A104" s="58">
        <v>1989</v>
      </c>
      <c r="AN104" s="102"/>
      <c r="AO104" s="102"/>
      <c r="AP104" s="102"/>
      <c r="AQ104" s="102"/>
      <c r="BH104" s="63">
        <v>1245.88</v>
      </c>
      <c r="BI104" s="63">
        <v>62.3</v>
      </c>
    </row>
    <row r="105" spans="1:61" ht="12.75">
      <c r="A105" s="58">
        <v>1990</v>
      </c>
      <c r="AN105" s="102">
        <v>20063.859</v>
      </c>
      <c r="AO105" s="102">
        <v>13959.288</v>
      </c>
      <c r="AP105" s="102">
        <v>13629.288</v>
      </c>
      <c r="AQ105" s="102">
        <v>330</v>
      </c>
      <c r="BH105" s="63">
        <v>1302</v>
      </c>
      <c r="BI105" s="63">
        <v>122</v>
      </c>
    </row>
    <row r="106" spans="1:61" ht="12.75">
      <c r="A106" s="58">
        <v>1991</v>
      </c>
      <c r="AN106" s="102"/>
      <c r="AO106" s="102"/>
      <c r="AP106" s="102"/>
      <c r="AQ106" s="102"/>
      <c r="BH106" s="63">
        <v>1334.91</v>
      </c>
      <c r="BI106" s="63">
        <v>122</v>
      </c>
    </row>
    <row r="107" spans="1:61" ht="12.75">
      <c r="A107" s="58">
        <v>1992</v>
      </c>
      <c r="AN107" s="102"/>
      <c r="AO107" s="102"/>
      <c r="AP107" s="102"/>
      <c r="AQ107" s="102"/>
      <c r="BH107" s="63">
        <v>1502.77</v>
      </c>
      <c r="BI107" s="63">
        <v>122</v>
      </c>
    </row>
    <row r="108" spans="1:61" ht="12.75">
      <c r="A108" s="58">
        <v>1993</v>
      </c>
      <c r="AN108" s="102"/>
      <c r="AO108" s="102"/>
      <c r="AP108" s="102"/>
      <c r="AQ108" s="102"/>
      <c r="BH108" s="63">
        <v>1641.53</v>
      </c>
      <c r="BI108" s="63">
        <v>109</v>
      </c>
    </row>
    <row r="109" spans="1:61" ht="12.75">
      <c r="A109" s="58">
        <v>1994</v>
      </c>
      <c r="G109"/>
      <c r="H109"/>
      <c r="I109"/>
      <c r="J109"/>
      <c r="K109"/>
      <c r="AN109" s="102"/>
      <c r="AO109" s="102"/>
      <c r="AP109" s="102"/>
      <c r="AQ109" s="102"/>
      <c r="BH109" s="63">
        <v>4450.29</v>
      </c>
      <c r="BI109" s="63">
        <v>109</v>
      </c>
    </row>
    <row r="110" spans="1:61" ht="12.75">
      <c r="A110" s="58">
        <v>1995</v>
      </c>
      <c r="G110"/>
      <c r="H110"/>
      <c r="I110"/>
      <c r="J110"/>
      <c r="K110"/>
      <c r="AN110" s="102">
        <v>30851.586</v>
      </c>
      <c r="AO110" s="102">
        <v>20215.351</v>
      </c>
      <c r="AP110" s="102">
        <v>18927.351</v>
      </c>
      <c r="AQ110" s="102">
        <v>1288</v>
      </c>
      <c r="BH110" s="63">
        <v>5541.18</v>
      </c>
      <c r="BI110" s="63">
        <v>567</v>
      </c>
    </row>
    <row r="111" spans="1:61" ht="12.75">
      <c r="A111" s="58">
        <v>1996</v>
      </c>
      <c r="G111" s="63">
        <v>14685.7</v>
      </c>
      <c r="H111" s="63">
        <v>5167.39</v>
      </c>
      <c r="I111" s="63">
        <v>43533.2</v>
      </c>
      <c r="J111" s="63">
        <v>6719.63</v>
      </c>
      <c r="K111" s="63">
        <v>3184.89</v>
      </c>
      <c r="AN111" s="102">
        <v>28980.917</v>
      </c>
      <c r="AO111" s="102">
        <v>21597.327</v>
      </c>
      <c r="AP111" s="102">
        <v>20219.327</v>
      </c>
      <c r="AQ111" s="102">
        <v>1378</v>
      </c>
      <c r="BH111" s="63">
        <v>6231.82</v>
      </c>
      <c r="BI111" s="63">
        <v>543</v>
      </c>
    </row>
    <row r="112" spans="1:61" ht="12.75">
      <c r="A112" s="58">
        <v>1997</v>
      </c>
      <c r="G112" s="63">
        <v>16031.6</v>
      </c>
      <c r="H112" s="63">
        <v>5020.4</v>
      </c>
      <c r="I112" s="63">
        <v>40278.9</v>
      </c>
      <c r="J112" s="63">
        <v>7804.26</v>
      </c>
      <c r="K112" s="63">
        <v>8138.31</v>
      </c>
      <c r="AN112" s="102">
        <v>29680.556</v>
      </c>
      <c r="AO112" s="102">
        <v>22116.585</v>
      </c>
      <c r="AP112" s="102">
        <v>19221.085</v>
      </c>
      <c r="AQ112" s="102">
        <v>2895.5</v>
      </c>
      <c r="BH112" s="63">
        <v>7266.77</v>
      </c>
      <c r="BI112" s="63">
        <v>602</v>
      </c>
    </row>
    <row r="113" spans="1:61" ht="12.75">
      <c r="A113" s="58">
        <v>1998</v>
      </c>
      <c r="G113" s="63">
        <v>14975.9</v>
      </c>
      <c r="H113" s="63">
        <v>5106.81</v>
      </c>
      <c r="I113" s="63">
        <v>41238</v>
      </c>
      <c r="J113" s="63">
        <v>8436</v>
      </c>
      <c r="K113" s="63">
        <v>7312.37</v>
      </c>
      <c r="AN113" s="102">
        <v>30535.063</v>
      </c>
      <c r="AO113" s="102">
        <v>23352.514</v>
      </c>
      <c r="AP113" s="102">
        <v>19316.014</v>
      </c>
      <c r="AQ113" s="102">
        <v>4036.5</v>
      </c>
      <c r="BH113" s="63">
        <v>7997.85</v>
      </c>
      <c r="BI113" s="63">
        <v>438</v>
      </c>
    </row>
    <row r="114" spans="1:61" ht="12.75">
      <c r="A114" s="58">
        <v>1999</v>
      </c>
      <c r="G114" s="63">
        <v>14284.8</v>
      </c>
      <c r="H114" s="63">
        <v>5401.42</v>
      </c>
      <c r="I114" s="63">
        <v>41150</v>
      </c>
      <c r="J114" s="63">
        <v>9779.9</v>
      </c>
      <c r="K114" s="63">
        <v>7012.72</v>
      </c>
      <c r="AN114" s="102">
        <v>29210.446</v>
      </c>
      <c r="AO114" s="102">
        <v>23877.415</v>
      </c>
      <c r="AP114" s="102">
        <v>19499.087</v>
      </c>
      <c r="AQ114" s="102">
        <v>4378.328</v>
      </c>
      <c r="BH114" s="63">
        <v>8572.36</v>
      </c>
      <c r="BI114" s="63">
        <v>651</v>
      </c>
    </row>
    <row r="115" spans="1:61" ht="12.75">
      <c r="A115" s="58">
        <v>2000</v>
      </c>
      <c r="G115" s="63">
        <v>14182.6</v>
      </c>
      <c r="H115" s="63">
        <v>5629.1</v>
      </c>
      <c r="I115" s="63">
        <v>40568.4</v>
      </c>
      <c r="J115" s="63">
        <v>10309.8</v>
      </c>
      <c r="K115" s="63">
        <v>6384.33</v>
      </c>
      <c r="AN115" s="102">
        <v>28702.806</v>
      </c>
      <c r="AO115" s="102">
        <v>24188.264</v>
      </c>
      <c r="AP115" s="102">
        <v>19250.415</v>
      </c>
      <c r="AQ115" s="102">
        <v>4937.849</v>
      </c>
      <c r="BH115" s="63">
        <v>10503</v>
      </c>
      <c r="BI115" s="63">
        <v>505</v>
      </c>
    </row>
    <row r="116" spans="1:61" ht="12.75">
      <c r="A116" s="58">
        <v>2001</v>
      </c>
      <c r="G116" s="63">
        <v>14190.2</v>
      </c>
      <c r="H116" s="63">
        <v>5360.95</v>
      </c>
      <c r="I116" s="63">
        <v>40699.1</v>
      </c>
      <c r="J116" s="63">
        <v>11077.5</v>
      </c>
      <c r="K116" s="63">
        <v>6436.41</v>
      </c>
      <c r="AN116" s="102">
        <v>27511.696</v>
      </c>
      <c r="AO116" s="102">
        <v>24087.148</v>
      </c>
      <c r="AP116" s="102">
        <v>18831.131</v>
      </c>
      <c r="AQ116" s="102">
        <v>5256.017</v>
      </c>
      <c r="BH116" s="63">
        <v>10669</v>
      </c>
      <c r="BI116" s="63">
        <v>574</v>
      </c>
    </row>
    <row r="117" spans="1:61" ht="12.75">
      <c r="A117" s="58">
        <v>2002</v>
      </c>
      <c r="G117" s="63">
        <v>15440.4</v>
      </c>
      <c r="H117" s="63">
        <v>5758.75</v>
      </c>
      <c r="I117" s="63">
        <v>42544.9</v>
      </c>
      <c r="J117" s="63">
        <v>11715</v>
      </c>
      <c r="K117" s="63">
        <v>7543.98</v>
      </c>
      <c r="BH117" s="63">
        <v>12565</v>
      </c>
      <c r="BI117" s="63">
        <v>729.5</v>
      </c>
    </row>
    <row r="118" ht="12.75">
      <c r="BH118"/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Q118"/>
  <sheetViews>
    <sheetView workbookViewId="0" topLeftCell="A1">
      <pane xSplit="1" ySplit="6" topLeftCell="B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6.57421875" style="48" customWidth="1"/>
    <col min="2" max="26" width="9.140625" style="63" customWidth="1"/>
    <col min="27" max="27" width="8.7109375" style="63" customWidth="1"/>
    <col min="28" max="48" width="9.140625" style="63" customWidth="1"/>
    <col min="49" max="49" width="9.00390625" style="63" customWidth="1"/>
    <col min="50" max="66" width="9.140625" style="63" customWidth="1"/>
    <col min="67" max="67" width="6.8515625" style="63" customWidth="1"/>
    <col min="68" max="85" width="9.140625" style="63" customWidth="1"/>
    <col min="86" max="86" width="8.7109375" style="63" customWidth="1"/>
    <col min="87" max="16384" width="9.140625" style="63" customWidth="1"/>
  </cols>
  <sheetData>
    <row r="1" spans="1:95" ht="13.5" thickBot="1">
      <c r="A1" s="86" t="s">
        <v>195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90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 t="s">
        <v>211</v>
      </c>
      <c r="V4" s="67" t="s">
        <v>19</v>
      </c>
      <c r="W4" s="67" t="s">
        <v>39</v>
      </c>
      <c r="X4" s="67" t="s">
        <v>43</v>
      </c>
      <c r="Y4" s="67" t="s">
        <v>228</v>
      </c>
      <c r="Z4" s="67" t="s">
        <v>50</v>
      </c>
      <c r="AA4" s="67"/>
      <c r="AB4" s="67"/>
      <c r="AC4" s="67" t="s">
        <v>401</v>
      </c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389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425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6" ht="12.75">
      <c r="A7" s="55" t="s">
        <v>0</v>
      </c>
      <c r="CH7" s="85" t="s">
        <v>378</v>
      </c>
    </row>
    <row r="8" spans="1:92" ht="12.75">
      <c r="A8" s="56">
        <v>1865</v>
      </c>
      <c r="Y8" s="63">
        <v>1.125</v>
      </c>
      <c r="AW8" s="63">
        <v>1</v>
      </c>
      <c r="BO8" s="63">
        <f>Y8-AW8</f>
        <v>0.125</v>
      </c>
      <c r="CN8" s="63">
        <f>BO8-CF8</f>
        <v>0.125</v>
      </c>
    </row>
    <row r="9" spans="1:92" ht="12.75">
      <c r="A9" s="57">
        <v>1875</v>
      </c>
      <c r="Y9" s="63">
        <v>6.24</v>
      </c>
      <c r="AW9" s="63">
        <v>3.268</v>
      </c>
      <c r="BO9" s="63">
        <f>Y9-AW9</f>
        <v>2.9720000000000004</v>
      </c>
      <c r="CF9" s="63">
        <v>2.065</v>
      </c>
      <c r="CN9" s="63">
        <f>BO9-CF9</f>
        <v>0.9070000000000005</v>
      </c>
    </row>
    <row r="10" spans="1:91" ht="12.75">
      <c r="A10" s="58">
        <v>1880</v>
      </c>
      <c r="Z10" s="63">
        <v>7.644</v>
      </c>
      <c r="AV10" s="63">
        <v>3.519</v>
      </c>
      <c r="BN10" s="63">
        <v>4.125</v>
      </c>
      <c r="CE10" s="63">
        <v>2.386</v>
      </c>
      <c r="CM10" s="63">
        <f>BN10-CE10</f>
        <v>1.7389999999999999</v>
      </c>
    </row>
    <row r="11" spans="1:92" ht="12.75">
      <c r="A11" s="58">
        <v>1885</v>
      </c>
      <c r="Y11" s="63">
        <v>16.005</v>
      </c>
      <c r="AW11" s="63">
        <v>11.056</v>
      </c>
      <c r="BO11" s="63">
        <f>Y11-AW11</f>
        <v>4.949</v>
      </c>
      <c r="CF11" s="63">
        <v>3.144</v>
      </c>
      <c r="CN11" s="63">
        <f>BO11-CF11</f>
        <v>1.8049999999999997</v>
      </c>
    </row>
    <row r="12" spans="1:91" ht="12.75">
      <c r="A12" s="58">
        <v>1890</v>
      </c>
      <c r="Z12" s="63">
        <v>27.713</v>
      </c>
      <c r="AV12" s="63">
        <v>16.159</v>
      </c>
      <c r="BN12" s="63">
        <v>11.553</v>
      </c>
      <c r="CE12" s="63">
        <v>9.013</v>
      </c>
      <c r="CM12" s="63">
        <f>BN12-CE12</f>
        <v>2.540000000000001</v>
      </c>
    </row>
    <row r="13" spans="1:92" ht="12.75">
      <c r="A13" s="58">
        <v>1895</v>
      </c>
      <c r="Y13" s="63">
        <v>33.62</v>
      </c>
      <c r="AW13" s="63">
        <v>20.384</v>
      </c>
      <c r="BO13" s="63">
        <f>Y13-AW13</f>
        <v>13.235999999999997</v>
      </c>
      <c r="CF13" s="63">
        <v>10.271</v>
      </c>
      <c r="CN13" s="63">
        <f>BO13-CF13</f>
        <v>2.9649999999999963</v>
      </c>
    </row>
    <row r="14" spans="1:94" ht="12.75">
      <c r="A14" s="58">
        <v>1897</v>
      </c>
      <c r="AF14" s="63">
        <f>BA14+BT14</f>
        <v>0</v>
      </c>
      <c r="BT14" s="63">
        <v>0</v>
      </c>
      <c r="CP14" s="63">
        <f>BT14-CH14</f>
        <v>0</v>
      </c>
    </row>
    <row r="15" spans="1:23" ht="12.75">
      <c r="A15" s="58">
        <v>1900</v>
      </c>
      <c r="Q15" s="63">
        <v>50</v>
      </c>
      <c r="W15" s="63">
        <v>100</v>
      </c>
    </row>
    <row r="16" ht="12.75">
      <c r="A16" s="58">
        <v>1901</v>
      </c>
    </row>
    <row r="17" spans="1:89" ht="12.75">
      <c r="A17" s="58">
        <v>1902</v>
      </c>
      <c r="P17" s="63">
        <v>297</v>
      </c>
      <c r="AR17" s="63">
        <v>48</v>
      </c>
      <c r="BJ17" s="63">
        <v>249</v>
      </c>
      <c r="CK17" s="63">
        <f>BJ17-CC17</f>
        <v>249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39.202</v>
      </c>
      <c r="AW20" s="63">
        <v>21.692</v>
      </c>
      <c r="BO20" s="63">
        <f>Y20-AW20</f>
        <v>17.509999999999998</v>
      </c>
      <c r="CF20" s="63">
        <v>13.879</v>
      </c>
      <c r="CN20" s="63">
        <f>BO20-CF20</f>
        <v>3.6309999999999985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0</v>
      </c>
      <c r="BA23" s="63">
        <v>0</v>
      </c>
      <c r="BT23" s="63">
        <v>0</v>
      </c>
      <c r="CP23" s="63">
        <f>BT23-CH23</f>
        <v>0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200</v>
      </c>
      <c r="T28" s="63">
        <v>36.1</v>
      </c>
      <c r="X28" s="63">
        <v>239.27</v>
      </c>
      <c r="Y28" s="63">
        <v>47.301</v>
      </c>
      <c r="Z28" s="63">
        <v>46.145</v>
      </c>
      <c r="AG28" s="63">
        <v>5</v>
      </c>
      <c r="AR28" s="63">
        <v>65</v>
      </c>
      <c r="AV28" s="63">
        <v>25.552</v>
      </c>
      <c r="AW28" s="63">
        <v>26.128</v>
      </c>
      <c r="BJ28" s="63">
        <v>135</v>
      </c>
      <c r="BN28" s="63">
        <v>20.592</v>
      </c>
      <c r="BO28" s="63">
        <f>Y28-AW28</f>
        <v>21.173000000000002</v>
      </c>
      <c r="CE28" s="63">
        <v>15.352</v>
      </c>
      <c r="CF28" s="63">
        <v>15.261</v>
      </c>
      <c r="CK28" s="63">
        <f>BJ28-CC28</f>
        <v>135</v>
      </c>
      <c r="CM28" s="63">
        <f>BN28-CE28</f>
        <v>5.239999999999998</v>
      </c>
      <c r="CN28" s="63">
        <f>BO28-CF28</f>
        <v>5.912000000000003</v>
      </c>
    </row>
    <row r="29" spans="1:94" ht="12.75">
      <c r="A29" s="58">
        <v>1914</v>
      </c>
      <c r="D29" s="63">
        <f>AK29+BE29</f>
        <v>475</v>
      </c>
      <c r="M29" s="63">
        <v>2</v>
      </c>
      <c r="Q29" s="63">
        <v>50</v>
      </c>
      <c r="R29" s="63">
        <f>AS29+BK29</f>
        <v>30</v>
      </c>
      <c r="U29" s="63">
        <v>30.678</v>
      </c>
      <c r="V29" s="63">
        <f>AU29+BM29</f>
        <v>244</v>
      </c>
      <c r="W29" s="63">
        <v>200</v>
      </c>
      <c r="AD29" s="63">
        <f>AZ29+BS29</f>
        <v>0</v>
      </c>
      <c r="AF29" s="63">
        <f>BA29+BT29</f>
        <v>0</v>
      </c>
      <c r="AK29" s="63">
        <v>120</v>
      </c>
      <c r="AS29" s="63">
        <v>30</v>
      </c>
      <c r="AT29" s="63">
        <v>10.025</v>
      </c>
      <c r="AU29" s="63">
        <v>90</v>
      </c>
      <c r="AZ29" s="63">
        <v>0</v>
      </c>
      <c r="BA29" s="63">
        <v>0</v>
      </c>
      <c r="BE29" s="63">
        <v>355</v>
      </c>
      <c r="BL29" s="63">
        <f>30.678-10.025</f>
        <v>20.653</v>
      </c>
      <c r="BM29" s="63">
        <v>154</v>
      </c>
      <c r="BS29" s="63">
        <v>0</v>
      </c>
      <c r="BT29" s="63">
        <v>0</v>
      </c>
      <c r="CD29" s="63">
        <v>15.839</v>
      </c>
      <c r="CL29" s="63">
        <f>BL29-CD29</f>
        <v>4.813999999999998</v>
      </c>
      <c r="CP29" s="63">
        <f>BT29-CH29</f>
        <v>0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1.9</v>
      </c>
      <c r="BA34" s="63">
        <v>1.9</v>
      </c>
      <c r="BT34" s="63">
        <v>0</v>
      </c>
      <c r="CP34" s="63">
        <f>BT34-CH34</f>
        <v>0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15</v>
      </c>
      <c r="BT39" s="63">
        <v>0</v>
      </c>
      <c r="CP39" s="63">
        <f>BT39-CH39</f>
        <v>0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>
        <v>41.098</v>
      </c>
      <c r="AV43" s="63">
        <v>21.256</v>
      </c>
      <c r="BN43" s="63">
        <f>Z43-AV43</f>
        <v>19.842</v>
      </c>
      <c r="CE43" s="63">
        <v>14.819</v>
      </c>
      <c r="CM43" s="63">
        <f>BN43-CE43</f>
        <v>5.022999999999998</v>
      </c>
    </row>
    <row r="44" spans="1:94" ht="12.75">
      <c r="A44" s="58">
        <v>1929</v>
      </c>
      <c r="X44" s="63">
        <v>217.272</v>
      </c>
      <c r="AF44" s="63">
        <f>BA44+BT44</f>
        <v>47.7</v>
      </c>
      <c r="AG44" s="63">
        <v>64.345</v>
      </c>
      <c r="BA44" s="63">
        <v>44.6</v>
      </c>
      <c r="BT44" s="63">
        <v>3.1</v>
      </c>
      <c r="BW44" s="63">
        <v>28</v>
      </c>
      <c r="CP44" s="63">
        <f>BT44-CH44</f>
        <v>3.1</v>
      </c>
    </row>
    <row r="45" ht="12.75">
      <c r="A45" s="58">
        <v>1930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spans="1:15" ht="12.75">
      <c r="A49" s="58">
        <v>1934</v>
      </c>
      <c r="O49" s="72">
        <v>16</v>
      </c>
    </row>
    <row r="50" spans="1:53" ht="12.75">
      <c r="A50" s="58">
        <v>1935</v>
      </c>
      <c r="BA50" s="63">
        <v>51.2</v>
      </c>
    </row>
    <row r="51" spans="1:75" ht="12.75">
      <c r="A51" s="58">
        <v>1936</v>
      </c>
      <c r="BW51" s="63">
        <v>14</v>
      </c>
    </row>
    <row r="52" ht="12.75">
      <c r="A52" s="58">
        <v>1937</v>
      </c>
    </row>
    <row r="53" spans="1:95" ht="12.75">
      <c r="A53" s="58">
        <v>1938</v>
      </c>
      <c r="C53" s="63">
        <v>250</v>
      </c>
      <c r="E53" s="63">
        <v>248</v>
      </c>
      <c r="N53" s="63">
        <v>2.4</v>
      </c>
      <c r="S53" s="63">
        <v>12.4</v>
      </c>
      <c r="W53" s="63">
        <v>150</v>
      </c>
      <c r="AB53" s="63">
        <v>170</v>
      </c>
      <c r="AC53" s="63">
        <v>23</v>
      </c>
      <c r="AH53" s="63">
        <v>50</v>
      </c>
      <c r="AI53" s="63">
        <v>47</v>
      </c>
      <c r="AL53" s="63">
        <v>118</v>
      </c>
      <c r="AX53" s="63">
        <v>76</v>
      </c>
      <c r="AY53" s="63">
        <v>5.5</v>
      </c>
      <c r="BC53" s="63">
        <v>36.2</v>
      </c>
      <c r="BF53" s="63">
        <v>130</v>
      </c>
      <c r="BP53" s="63">
        <v>94</v>
      </c>
      <c r="BQ53" s="63">
        <f>AC53-AY53</f>
        <v>17.5</v>
      </c>
      <c r="BX53" s="63">
        <v>10.9</v>
      </c>
      <c r="CO53" s="63">
        <f>BP53-CG53</f>
        <v>94</v>
      </c>
      <c r="CQ53" s="63">
        <f>BX53-CI53</f>
        <v>10.9</v>
      </c>
    </row>
    <row r="54" spans="1:91" ht="12.75">
      <c r="A54" s="58">
        <v>1939</v>
      </c>
      <c r="Z54" s="63">
        <v>39.281</v>
      </c>
      <c r="AC54" s="63">
        <v>23</v>
      </c>
      <c r="AV54" s="63">
        <v>18.566</v>
      </c>
      <c r="AY54" s="63">
        <v>5.4</v>
      </c>
      <c r="BN54" s="63">
        <v>20.714</v>
      </c>
      <c r="BQ54" s="63">
        <f aca="true" t="shared" si="0" ref="BQ54:BQ63">AC54-AY54</f>
        <v>17.6</v>
      </c>
      <c r="CE54" s="63">
        <v>14.272</v>
      </c>
      <c r="CM54" s="63">
        <f>BN54-CE54</f>
        <v>6.441999999999998</v>
      </c>
    </row>
    <row r="55" spans="1:69" ht="12.75">
      <c r="A55" s="58">
        <v>1940</v>
      </c>
      <c r="AC55" s="63">
        <v>23</v>
      </c>
      <c r="AY55" s="63">
        <v>5.9</v>
      </c>
      <c r="BQ55" s="63">
        <f t="shared" si="0"/>
        <v>17.1</v>
      </c>
    </row>
    <row r="56" spans="1:69" ht="12.75">
      <c r="A56" s="58">
        <v>1941</v>
      </c>
      <c r="AC56" s="63">
        <v>24</v>
      </c>
      <c r="AY56" s="63">
        <v>6.4</v>
      </c>
      <c r="BQ56" s="63">
        <f t="shared" si="0"/>
        <v>17.6</v>
      </c>
    </row>
    <row r="57" spans="1:69" ht="12.75">
      <c r="A57" s="58">
        <v>1942</v>
      </c>
      <c r="AC57" s="63">
        <v>23</v>
      </c>
      <c r="AY57" s="63">
        <v>6.2</v>
      </c>
      <c r="BQ57" s="63">
        <f t="shared" si="0"/>
        <v>16.8</v>
      </c>
    </row>
    <row r="58" spans="1:75" ht="12.75">
      <c r="A58" s="58">
        <v>1943</v>
      </c>
      <c r="AC58" s="63">
        <v>22</v>
      </c>
      <c r="AY58" s="63">
        <v>5.3</v>
      </c>
      <c r="BQ58" s="63">
        <f t="shared" si="0"/>
        <v>16.7</v>
      </c>
      <c r="BW58" s="63">
        <v>6</v>
      </c>
    </row>
    <row r="59" spans="1:69" ht="12.75">
      <c r="A59" s="58">
        <v>1944</v>
      </c>
      <c r="AC59" s="63">
        <v>23</v>
      </c>
      <c r="AY59" s="63">
        <v>5.7</v>
      </c>
      <c r="BQ59" s="63">
        <f t="shared" si="0"/>
        <v>17.3</v>
      </c>
    </row>
    <row r="60" spans="1:69" ht="12.75">
      <c r="A60" s="58">
        <v>1945</v>
      </c>
      <c r="AC60" s="63">
        <v>22</v>
      </c>
      <c r="AY60" s="63">
        <v>5</v>
      </c>
      <c r="BQ60" s="63">
        <f t="shared" si="0"/>
        <v>17</v>
      </c>
    </row>
    <row r="61" spans="1:69" ht="12.75">
      <c r="A61" s="58">
        <v>1946</v>
      </c>
      <c r="AC61" s="63">
        <v>22</v>
      </c>
      <c r="AY61" s="63">
        <v>5</v>
      </c>
      <c r="BQ61" s="63">
        <f t="shared" si="0"/>
        <v>17</v>
      </c>
    </row>
    <row r="62" spans="1:69" ht="12.75">
      <c r="A62" s="58">
        <v>1947</v>
      </c>
      <c r="AC62" s="63">
        <v>22</v>
      </c>
      <c r="AY62" s="63">
        <v>4.9</v>
      </c>
      <c r="BQ62" s="63">
        <f t="shared" si="0"/>
        <v>17.1</v>
      </c>
    </row>
    <row r="63" spans="1:69" ht="12.75">
      <c r="A63" s="58">
        <v>1948</v>
      </c>
      <c r="AC63" s="63">
        <v>22</v>
      </c>
      <c r="AY63" s="63">
        <v>5.4</v>
      </c>
      <c r="BQ63" s="63">
        <f t="shared" si="0"/>
        <v>16.6</v>
      </c>
    </row>
    <row r="64" spans="1:26" ht="12.75">
      <c r="A64" s="58">
        <v>1949</v>
      </c>
      <c r="Z64" s="63">
        <v>26.624</v>
      </c>
    </row>
    <row r="65" spans="1:75" ht="12.75">
      <c r="A65" s="58">
        <v>1950</v>
      </c>
      <c r="BW65" s="63">
        <v>55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57</v>
      </c>
    </row>
    <row r="73" ht="12.75">
      <c r="A73" s="58">
        <v>1958</v>
      </c>
    </row>
    <row r="74" spans="1:75" ht="12.75">
      <c r="A74" s="58">
        <v>1959</v>
      </c>
      <c r="BW74" s="63">
        <v>44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ht="12.75">
      <c r="A81" s="58">
        <v>1966</v>
      </c>
    </row>
    <row r="82" spans="1:59" ht="12.75">
      <c r="A82" s="58">
        <v>1967</v>
      </c>
      <c r="BG82" s="63">
        <v>60.1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2">
        <v>363.012</v>
      </c>
      <c r="AO85" s="102">
        <v>297.762</v>
      </c>
      <c r="AP85" s="102">
        <v>268.862</v>
      </c>
      <c r="AQ85" s="102">
        <v>28.9</v>
      </c>
    </row>
    <row r="86" spans="1:59" ht="12.75">
      <c r="A86" s="58">
        <v>1971</v>
      </c>
      <c r="F86" s="63">
        <f>AM86+BG86</f>
        <v>379</v>
      </c>
      <c r="AM86" s="63">
        <v>299</v>
      </c>
      <c r="AN86" s="102"/>
      <c r="AO86" s="102"/>
      <c r="AP86" s="102"/>
      <c r="AQ86" s="102"/>
      <c r="BG86" s="63">
        <v>80</v>
      </c>
    </row>
    <row r="87" spans="1:43" ht="12.75">
      <c r="A87" s="58">
        <v>1972</v>
      </c>
      <c r="AN87" s="102"/>
      <c r="AO87" s="102"/>
      <c r="AP87" s="102"/>
      <c r="AQ87" s="102"/>
    </row>
    <row r="88" spans="1:43" ht="12.75">
      <c r="A88" s="58">
        <v>1973</v>
      </c>
      <c r="AN88" s="102"/>
      <c r="AO88" s="102"/>
      <c r="AP88" s="102"/>
      <c r="AQ88" s="102"/>
    </row>
    <row r="89" spans="1:43" ht="12.75">
      <c r="A89" s="58">
        <v>1974</v>
      </c>
      <c r="AN89" s="102"/>
      <c r="AO89" s="102"/>
      <c r="AP89" s="102"/>
      <c r="AQ89" s="102"/>
    </row>
    <row r="90" spans="1:43" ht="12.75">
      <c r="A90" s="58">
        <v>1975</v>
      </c>
      <c r="AN90" s="102"/>
      <c r="AO90" s="102"/>
      <c r="AP90" s="102"/>
      <c r="AQ90" s="102"/>
    </row>
    <row r="91" spans="1:43" ht="12.75">
      <c r="A91" s="58">
        <v>1976</v>
      </c>
      <c r="AN91" s="102"/>
      <c r="AO91" s="102"/>
      <c r="AP91" s="102"/>
      <c r="AQ91" s="102"/>
    </row>
    <row r="92" spans="1:59" ht="12.75">
      <c r="A92" s="58">
        <v>1977</v>
      </c>
      <c r="F92" s="63">
        <f>AM92+BG92</f>
        <v>1038</v>
      </c>
      <c r="AM92" s="63">
        <v>748</v>
      </c>
      <c r="AN92" s="102"/>
      <c r="AO92" s="102"/>
      <c r="AP92" s="102"/>
      <c r="AQ92" s="102"/>
      <c r="BG92" s="63">
        <v>290</v>
      </c>
    </row>
    <row r="93" spans="1:43" ht="12.75">
      <c r="A93" s="58">
        <v>1978</v>
      </c>
      <c r="AN93" s="102"/>
      <c r="AO93" s="102"/>
      <c r="AP93" s="102"/>
      <c r="AQ93" s="102"/>
    </row>
    <row r="94" spans="1:43" ht="12.75">
      <c r="A94" s="58">
        <v>1979</v>
      </c>
      <c r="AN94" s="102"/>
      <c r="AO94" s="102"/>
      <c r="AP94" s="102"/>
      <c r="AQ94" s="102"/>
    </row>
    <row r="95" spans="1:61" ht="12.75">
      <c r="A95" s="58">
        <v>1980</v>
      </c>
      <c r="AN95" s="102">
        <v>1659.824</v>
      </c>
      <c r="AO95" s="102">
        <v>1337.824</v>
      </c>
      <c r="AP95" s="102">
        <v>1126.924</v>
      </c>
      <c r="AQ95" s="102">
        <v>210.9</v>
      </c>
      <c r="BH95" s="63">
        <v>727.06</v>
      </c>
      <c r="BI95" s="63">
        <v>168.63</v>
      </c>
    </row>
    <row r="96" spans="1:61" ht="12.75">
      <c r="A96" s="58">
        <v>1981</v>
      </c>
      <c r="AN96" s="102"/>
      <c r="AO96" s="102"/>
      <c r="AP96" s="102"/>
      <c r="AQ96" s="102"/>
      <c r="BH96" s="63">
        <v>775.66</v>
      </c>
      <c r="BI96" s="63">
        <v>168.63</v>
      </c>
    </row>
    <row r="97" spans="1:61" ht="12.75">
      <c r="A97" s="58">
        <v>1982</v>
      </c>
      <c r="AN97" s="102"/>
      <c r="AO97" s="102"/>
      <c r="AP97" s="102"/>
      <c r="AQ97" s="102"/>
      <c r="BH97" s="63">
        <v>776.04</v>
      </c>
      <c r="BI97" s="63">
        <v>182.33</v>
      </c>
    </row>
    <row r="98" spans="1:61" ht="12.75">
      <c r="A98" s="58">
        <v>1983</v>
      </c>
      <c r="AN98" s="102"/>
      <c r="AO98" s="102"/>
      <c r="AP98" s="102"/>
      <c r="AQ98" s="102"/>
      <c r="BH98" s="63">
        <v>793.4</v>
      </c>
      <c r="BI98" s="63">
        <v>176.73</v>
      </c>
    </row>
    <row r="99" spans="1:61" ht="12.75">
      <c r="A99" s="58">
        <v>1984</v>
      </c>
      <c r="AN99" s="102"/>
      <c r="AO99" s="102"/>
      <c r="AP99" s="102"/>
      <c r="AQ99" s="102"/>
      <c r="BH99" s="63">
        <v>793.59</v>
      </c>
      <c r="BI99" s="63">
        <v>173.33</v>
      </c>
    </row>
    <row r="100" spans="1:61" ht="12.75">
      <c r="A100" s="58">
        <v>1985</v>
      </c>
      <c r="AN100" s="102"/>
      <c r="AO100" s="102"/>
      <c r="AP100" s="102"/>
      <c r="AQ100" s="102"/>
      <c r="BH100" s="63">
        <v>794.13</v>
      </c>
      <c r="BI100" s="63">
        <v>181.23</v>
      </c>
    </row>
    <row r="101" spans="1:61" ht="12.75">
      <c r="A101" s="58">
        <v>1986</v>
      </c>
      <c r="AN101" s="102"/>
      <c r="AO101" s="102"/>
      <c r="AP101" s="102"/>
      <c r="AQ101" s="102"/>
      <c r="BH101" s="63">
        <v>831.13</v>
      </c>
      <c r="BI101" s="63">
        <v>185.73</v>
      </c>
    </row>
    <row r="102" spans="1:61" ht="12.75">
      <c r="A102" s="58">
        <v>1987</v>
      </c>
      <c r="AN102" s="102"/>
      <c r="AO102" s="102"/>
      <c r="AP102" s="102"/>
      <c r="AQ102" s="102"/>
      <c r="BH102" s="63">
        <v>881.23</v>
      </c>
      <c r="BI102" s="63">
        <v>180.83</v>
      </c>
    </row>
    <row r="103" spans="1:61" ht="12.75">
      <c r="A103" s="58">
        <v>1988</v>
      </c>
      <c r="AN103" s="102"/>
      <c r="AO103" s="102"/>
      <c r="AP103" s="102"/>
      <c r="AQ103" s="102"/>
      <c r="BH103" s="63">
        <v>928.03</v>
      </c>
      <c r="BI103" s="63">
        <v>183.13</v>
      </c>
    </row>
    <row r="104" spans="1:61" ht="12.75">
      <c r="A104" s="58">
        <v>1989</v>
      </c>
      <c r="AN104" s="102"/>
      <c r="AO104" s="102"/>
      <c r="AP104" s="102"/>
      <c r="AQ104" s="102"/>
      <c r="BH104" s="63">
        <v>965.73</v>
      </c>
      <c r="BI104" s="63">
        <v>183.76</v>
      </c>
    </row>
    <row r="105" spans="1:61" ht="12.75">
      <c r="A105" s="58">
        <v>1990</v>
      </c>
      <c r="AN105" s="102">
        <v>4415.282</v>
      </c>
      <c r="AO105" s="102">
        <v>3113.988</v>
      </c>
      <c r="AP105" s="102">
        <v>3045.088</v>
      </c>
      <c r="AQ105" s="102">
        <v>68.9</v>
      </c>
      <c r="BH105" s="63">
        <v>1007.27</v>
      </c>
      <c r="BI105" s="63">
        <v>183.11</v>
      </c>
    </row>
    <row r="106" spans="1:61" ht="12.75">
      <c r="A106" s="58">
        <v>1991</v>
      </c>
      <c r="AN106" s="102"/>
      <c r="AO106" s="102"/>
      <c r="AP106" s="102"/>
      <c r="AQ106" s="102"/>
      <c r="BH106" s="63">
        <v>1039.61</v>
      </c>
      <c r="BI106" s="63">
        <v>183.87</v>
      </c>
    </row>
    <row r="107" spans="1:61" ht="12.75">
      <c r="A107" s="58">
        <v>1992</v>
      </c>
      <c r="AN107" s="102"/>
      <c r="AO107" s="102"/>
      <c r="AP107" s="102"/>
      <c r="AQ107" s="102"/>
      <c r="BH107" s="63">
        <v>1050.91</v>
      </c>
      <c r="BI107" s="63">
        <v>184.11</v>
      </c>
    </row>
    <row r="108" spans="1:61" ht="12.75">
      <c r="A108" s="58">
        <v>1993</v>
      </c>
      <c r="AN108" s="102"/>
      <c r="AO108" s="102"/>
      <c r="AP108" s="102"/>
      <c r="AQ108" s="102"/>
      <c r="BH108" s="63">
        <v>1152.41</v>
      </c>
      <c r="BI108" s="63">
        <v>184.61</v>
      </c>
    </row>
    <row r="109" spans="1:61" ht="12.75">
      <c r="A109" s="58">
        <v>1994</v>
      </c>
      <c r="G109"/>
      <c r="H109"/>
      <c r="I109"/>
      <c r="J109"/>
      <c r="K109"/>
      <c r="AN109" s="102"/>
      <c r="AO109" s="102"/>
      <c r="AP109" s="102"/>
      <c r="AQ109" s="102"/>
      <c r="BH109" s="63">
        <v>1306.91</v>
      </c>
      <c r="BI109" s="63">
        <v>185.11</v>
      </c>
    </row>
    <row r="110" spans="1:61" ht="12.75">
      <c r="A110" s="58">
        <v>1995</v>
      </c>
      <c r="G110"/>
      <c r="H110"/>
      <c r="I110"/>
      <c r="J110"/>
      <c r="K110"/>
      <c r="AN110" s="102">
        <v>5317.566</v>
      </c>
      <c r="AO110" s="102">
        <v>3960.488</v>
      </c>
      <c r="AP110" s="102">
        <v>3833.229</v>
      </c>
      <c r="AQ110" s="102">
        <v>127.259</v>
      </c>
      <c r="BH110" s="63">
        <v>1463.51</v>
      </c>
      <c r="BI110" s="63">
        <v>185.53</v>
      </c>
    </row>
    <row r="111" spans="1:61" ht="12.75">
      <c r="A111" s="58">
        <v>1996</v>
      </c>
      <c r="G111" s="63" t="e">
        <v>#N/A</v>
      </c>
      <c r="H111" s="63" t="e">
        <v>#N/A</v>
      </c>
      <c r="I111" s="63" t="e">
        <v>#N/A</v>
      </c>
      <c r="J111" s="63" t="e">
        <v>#N/A</v>
      </c>
      <c r="K111" s="63">
        <v>2136.7</v>
      </c>
      <c r="AN111" s="102">
        <v>5898.608</v>
      </c>
      <c r="AO111" s="102">
        <v>4231.408</v>
      </c>
      <c r="AP111" s="102">
        <v>4096.891</v>
      </c>
      <c r="AQ111" s="102">
        <v>134.517</v>
      </c>
      <c r="BH111" s="63">
        <v>829.3</v>
      </c>
      <c r="BI111" s="63">
        <v>186</v>
      </c>
    </row>
    <row r="112" spans="1:61" ht="12.75">
      <c r="A112" s="58">
        <v>1997</v>
      </c>
      <c r="G112" s="63" t="e">
        <v>#N/A</v>
      </c>
      <c r="H112" s="63" t="e">
        <v>#N/A</v>
      </c>
      <c r="I112" s="63" t="e">
        <v>#N/A</v>
      </c>
      <c r="J112" s="63" t="e">
        <v>#N/A</v>
      </c>
      <c r="K112" s="63">
        <v>2187.3</v>
      </c>
      <c r="AN112" s="102">
        <v>6710.06</v>
      </c>
      <c r="AO112" s="102">
        <v>4809.072</v>
      </c>
      <c r="AP112" s="102">
        <v>4585.672</v>
      </c>
      <c r="AQ112" s="102">
        <v>223.4</v>
      </c>
      <c r="BH112" s="63">
        <v>977.7</v>
      </c>
      <c r="BI112" s="63">
        <v>194.1</v>
      </c>
    </row>
    <row r="113" spans="1:61" ht="12.75">
      <c r="A113" s="58">
        <v>1998</v>
      </c>
      <c r="G113" s="63" t="e">
        <v>#N/A</v>
      </c>
      <c r="H113" s="63" t="e">
        <v>#N/A</v>
      </c>
      <c r="I113" s="63" t="e">
        <v>#N/A</v>
      </c>
      <c r="J113" s="63" t="e">
        <v>#N/A</v>
      </c>
      <c r="K113" s="63">
        <v>2606.7</v>
      </c>
      <c r="AN113" s="102">
        <v>7600.265</v>
      </c>
      <c r="AO113" s="102">
        <v>5430.468</v>
      </c>
      <c r="AP113" s="102">
        <v>5141.979</v>
      </c>
      <c r="AQ113" s="102">
        <v>288.489</v>
      </c>
      <c r="BH113" s="63">
        <v>1196.1</v>
      </c>
      <c r="BI113" s="63">
        <v>201.3</v>
      </c>
    </row>
    <row r="114" spans="1:61" ht="12.75">
      <c r="A114" s="58">
        <v>1999</v>
      </c>
      <c r="G114" s="63">
        <v>12747.3</v>
      </c>
      <c r="H114" s="63">
        <v>9581.36</v>
      </c>
      <c r="I114" s="63">
        <v>14511.7</v>
      </c>
      <c r="J114" s="63">
        <v>1790.3</v>
      </c>
      <c r="K114" s="63">
        <v>2340.2</v>
      </c>
      <c r="AN114" s="102">
        <v>7500.545</v>
      </c>
      <c r="AO114" s="102">
        <v>5550.054</v>
      </c>
      <c r="AP114" s="102">
        <v>5109.69</v>
      </c>
      <c r="AQ114" s="102">
        <v>440.364</v>
      </c>
      <c r="BH114" s="63">
        <v>1215.7</v>
      </c>
      <c r="BI114" s="63">
        <v>208.2</v>
      </c>
    </row>
    <row r="115" spans="1:61" ht="12.75">
      <c r="A115" s="58">
        <v>2000</v>
      </c>
      <c r="G115" s="63">
        <v>13789.1</v>
      </c>
      <c r="H115" s="63">
        <v>11011.34</v>
      </c>
      <c r="I115" s="63">
        <v>15583.1</v>
      </c>
      <c r="J115" s="63">
        <v>2088</v>
      </c>
      <c r="K115" s="63">
        <v>2721.1</v>
      </c>
      <c r="AN115" s="102">
        <v>8196.357</v>
      </c>
      <c r="AO115" s="102">
        <v>6130.955</v>
      </c>
      <c r="AP115" s="102">
        <v>5596.922</v>
      </c>
      <c r="AQ115" s="102">
        <v>534.033</v>
      </c>
      <c r="BH115" s="63">
        <v>2088</v>
      </c>
      <c r="BI115" s="63">
        <v>207.6</v>
      </c>
    </row>
    <row r="116" spans="1:61" ht="12.75">
      <c r="A116" s="58">
        <v>2001</v>
      </c>
      <c r="G116" s="63">
        <v>16468.6</v>
      </c>
      <c r="H116" s="63">
        <v>13368.62</v>
      </c>
      <c r="I116" s="63">
        <v>18898.3</v>
      </c>
      <c r="J116" s="63">
        <v>2406.2</v>
      </c>
      <c r="K116" s="63">
        <v>3150.7</v>
      </c>
      <c r="AN116" s="102">
        <v>9706.16</v>
      </c>
      <c r="AO116" s="102">
        <v>6633.971</v>
      </c>
      <c r="AP116" s="102">
        <v>6109.754</v>
      </c>
      <c r="AQ116" s="102">
        <v>524.217</v>
      </c>
      <c r="BH116" s="63">
        <v>2406.2</v>
      </c>
      <c r="BI116" s="63">
        <v>208.7</v>
      </c>
    </row>
    <row r="117" spans="1:61" ht="12.75">
      <c r="A117" s="58">
        <v>2002</v>
      </c>
      <c r="G117" s="63">
        <v>12255.3</v>
      </c>
      <c r="H117" s="63">
        <v>11477.945</v>
      </c>
      <c r="I117" s="63">
        <v>15763.7</v>
      </c>
      <c r="J117" s="63">
        <v>1404.4</v>
      </c>
      <c r="K117" s="63">
        <v>3363.8</v>
      </c>
      <c r="BH117" s="63">
        <v>1291</v>
      </c>
      <c r="BI117" s="63">
        <v>224</v>
      </c>
    </row>
    <row r="118" ht="12.75">
      <c r="BH118"/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24"/>
  <sheetViews>
    <sheetView workbookViewId="0" topLeftCell="A1">
      <pane xSplit="1" ySplit="6" topLeftCell="E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2" sqref="H82"/>
    </sheetView>
  </sheetViews>
  <sheetFormatPr defaultColWidth="9.140625" defaultRowHeight="12.75"/>
  <cols>
    <col min="1" max="1" width="5.421875" style="48" customWidth="1"/>
    <col min="2" max="26" width="9.140625" style="63" customWidth="1"/>
    <col min="27" max="27" width="7.57421875" style="63" customWidth="1"/>
    <col min="28" max="31" width="9.140625" style="63" customWidth="1"/>
    <col min="32" max="32" width="8.421875" style="63" customWidth="1"/>
    <col min="33" max="48" width="9.140625" style="63" customWidth="1"/>
    <col min="49" max="49" width="8.00390625" style="63" customWidth="1"/>
    <col min="50" max="54" width="9.140625" style="63" customWidth="1"/>
    <col min="55" max="55" width="8.7109375" style="63" customWidth="1"/>
    <col min="56" max="56" width="6.00390625" style="63" customWidth="1"/>
    <col min="57" max="66" width="9.140625" style="63" customWidth="1"/>
    <col min="67" max="67" width="5.421875" style="63" customWidth="1"/>
    <col min="68" max="16384" width="9.140625" style="63" customWidth="1"/>
  </cols>
  <sheetData>
    <row r="1" spans="1:95" ht="12.75" customHeight="1" thickBot="1">
      <c r="A1" s="86" t="s">
        <v>206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60" t="s">
        <v>170</v>
      </c>
      <c r="AS1" s="61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154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113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/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 t="s">
        <v>374</v>
      </c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/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423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 t="s">
        <v>433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405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105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 t="s">
        <v>404</v>
      </c>
      <c r="BC5" s="50">
        <v>1938</v>
      </c>
      <c r="BD5" s="50"/>
      <c r="BE5" s="50">
        <v>1914</v>
      </c>
      <c r="BF5" s="50">
        <v>1938</v>
      </c>
      <c r="BG5" s="50" t="s">
        <v>436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1" ht="12.75">
      <c r="A7" s="55" t="s">
        <v>0</v>
      </c>
      <c r="C7" s="85" t="s">
        <v>378</v>
      </c>
      <c r="AC7" s="63" t="s">
        <v>384</v>
      </c>
      <c r="CC7" s="85" t="s">
        <v>376</v>
      </c>
    </row>
    <row r="8" spans="1:92" ht="12.75">
      <c r="A8" s="56">
        <v>1865</v>
      </c>
      <c r="Y8" s="63">
        <v>0</v>
      </c>
      <c r="AW8" s="63">
        <v>0</v>
      </c>
      <c r="BO8" s="63">
        <v>0</v>
      </c>
      <c r="CN8" s="63">
        <f>BO8-CF8</f>
        <v>0</v>
      </c>
    </row>
    <row r="9" spans="1:92" ht="12.75">
      <c r="A9" s="57">
        <v>1875</v>
      </c>
      <c r="Y9" s="63">
        <v>1.666</v>
      </c>
      <c r="AW9" s="63">
        <v>1.666</v>
      </c>
      <c r="BO9" s="63">
        <f>Y9-AW9</f>
        <v>0</v>
      </c>
      <c r="CN9" s="63">
        <f>BO9-CF9</f>
        <v>0</v>
      </c>
    </row>
    <row r="10" spans="1:91" ht="12.75">
      <c r="A10" s="58">
        <v>1880</v>
      </c>
      <c r="Z10" s="63">
        <v>1.654</v>
      </c>
      <c r="AV10" s="63">
        <v>1.654</v>
      </c>
      <c r="BN10" s="63">
        <f>Z10-AV10</f>
        <v>0</v>
      </c>
      <c r="CM10" s="63">
        <f>BN10-CE10</f>
        <v>0</v>
      </c>
    </row>
    <row r="11" spans="1:92" ht="12.75">
      <c r="A11" s="58">
        <v>1885</v>
      </c>
      <c r="Y11" s="63">
        <v>1.788</v>
      </c>
      <c r="AW11" s="63">
        <v>1.654</v>
      </c>
      <c r="BO11" s="63">
        <f>Y11-AW11</f>
        <v>0.13400000000000012</v>
      </c>
      <c r="CN11" s="63">
        <f>BO11-CF11</f>
        <v>0.13400000000000012</v>
      </c>
    </row>
    <row r="12" spans="1:91" ht="12.75">
      <c r="A12" s="58">
        <v>1890</v>
      </c>
      <c r="Z12" s="63">
        <v>0.503</v>
      </c>
      <c r="BN12" s="63">
        <f>Z12-AV12</f>
        <v>0.503</v>
      </c>
      <c r="CM12" s="63">
        <f>BN12-CE12</f>
        <v>0.503</v>
      </c>
    </row>
    <row r="13" spans="1:92" ht="12.75">
      <c r="A13" s="58">
        <v>1895</v>
      </c>
      <c r="Y13" s="63">
        <v>2.033</v>
      </c>
      <c r="BO13" s="63">
        <f>Y13-AW13</f>
        <v>2.033</v>
      </c>
      <c r="CN13" s="63">
        <f>BO13-CF13</f>
        <v>2.033</v>
      </c>
    </row>
    <row r="14" spans="1:94" ht="12.75">
      <c r="A14" s="58">
        <v>1897</v>
      </c>
      <c r="AF14" s="63">
        <f>BA14+BT14</f>
        <v>0</v>
      </c>
      <c r="BT14" s="63">
        <v>0</v>
      </c>
      <c r="CP14" s="63">
        <f>BT14-CH14</f>
        <v>0</v>
      </c>
    </row>
    <row r="15" ht="12.75">
      <c r="A15" s="58">
        <v>1900</v>
      </c>
    </row>
    <row r="16" spans="1:16" ht="12.75">
      <c r="A16" s="58">
        <v>1901</v>
      </c>
      <c r="P16" s="63">
        <v>70</v>
      </c>
    </row>
    <row r="17" spans="1:89" ht="12.75">
      <c r="A17" s="58">
        <v>1902</v>
      </c>
      <c r="BJ17" s="63">
        <v>70</v>
      </c>
      <c r="CK17" s="63">
        <f>BJ17-CC17</f>
        <v>70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2.143</v>
      </c>
      <c r="AW20" s="63">
        <v>0</v>
      </c>
      <c r="BO20" s="63">
        <f>Y20-AW20</f>
        <v>2.143</v>
      </c>
      <c r="CN20" s="63">
        <f>BO20-CF20</f>
        <v>2.143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5.8</v>
      </c>
      <c r="BA23" s="63">
        <v>5.8</v>
      </c>
      <c r="BT23" s="63">
        <v>0</v>
      </c>
      <c r="CP23" s="63">
        <f>BT23-CH23</f>
        <v>0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spans="1:21" ht="12.75">
      <c r="A27" s="58">
        <v>1912</v>
      </c>
      <c r="U27" s="63" t="e">
        <f>NA()</f>
        <v>#N/A</v>
      </c>
    </row>
    <row r="28" spans="1:92" ht="12.75">
      <c r="A28" s="58">
        <v>1913</v>
      </c>
      <c r="P28" s="63">
        <v>100</v>
      </c>
      <c r="T28" s="63" t="e">
        <f>NA()</f>
        <v>#N/A</v>
      </c>
      <c r="X28" s="63">
        <v>2.099</v>
      </c>
      <c r="Y28" s="63">
        <v>2.207</v>
      </c>
      <c r="Z28" s="63">
        <v>0.4197</v>
      </c>
      <c r="AG28" s="63">
        <v>10</v>
      </c>
      <c r="AR28" s="63">
        <v>640</v>
      </c>
      <c r="AW28" s="63">
        <v>0</v>
      </c>
      <c r="BJ28" s="63">
        <v>86</v>
      </c>
      <c r="BN28" s="63">
        <v>0.4197</v>
      </c>
      <c r="BO28" s="63">
        <f>Y28-AW28</f>
        <v>2.207</v>
      </c>
      <c r="CK28" s="63">
        <f>BJ28-CC28</f>
        <v>86</v>
      </c>
      <c r="CM28" s="63">
        <f>BN28-CE28</f>
        <v>0.4197</v>
      </c>
      <c r="CN28" s="63">
        <f>BO28-CF28</f>
        <v>2.207</v>
      </c>
    </row>
    <row r="29" spans="1:94" ht="12.75">
      <c r="A29" s="58">
        <v>1914</v>
      </c>
      <c r="D29" s="63">
        <f>AK29+BE29</f>
        <v>59</v>
      </c>
      <c r="R29" s="63">
        <f>AS29+BK29</f>
        <v>36</v>
      </c>
      <c r="V29" s="63">
        <f>AU29+BM29</f>
        <v>17</v>
      </c>
      <c r="AD29" s="63">
        <f>AZ29+BS29</f>
        <v>5</v>
      </c>
      <c r="AF29" s="63">
        <f>BA29+BT29</f>
        <v>10.2</v>
      </c>
      <c r="AK29" s="63">
        <v>15</v>
      </c>
      <c r="AS29" s="63">
        <v>11</v>
      </c>
      <c r="AT29" s="63" t="e">
        <f>NA()</f>
        <v>#N/A</v>
      </c>
      <c r="AU29" s="63">
        <v>0</v>
      </c>
      <c r="AZ29" s="63">
        <v>3</v>
      </c>
      <c r="BA29" s="63">
        <v>8.2</v>
      </c>
      <c r="BE29" s="63">
        <v>44</v>
      </c>
      <c r="BK29" s="63">
        <v>25</v>
      </c>
      <c r="BM29" s="63">
        <v>17</v>
      </c>
      <c r="BS29" s="63">
        <v>2</v>
      </c>
      <c r="BT29" s="63">
        <v>2</v>
      </c>
      <c r="CL29" s="63">
        <f>BL29-CD29</f>
        <v>0</v>
      </c>
      <c r="CP29" s="63">
        <f>BT29-CH29</f>
        <v>2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31.5</v>
      </c>
      <c r="BA34" s="63">
        <v>9.5</v>
      </c>
      <c r="BT34" s="63">
        <v>22</v>
      </c>
      <c r="CP34" s="63">
        <f>BT34-CH34</f>
        <v>22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38</v>
      </c>
      <c r="BT39" s="63">
        <v>29.5</v>
      </c>
      <c r="CP39" s="63">
        <f>BT39-CH39</f>
        <v>29.5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CM43" s="63">
        <f>BN43-CE43</f>
        <v>0</v>
      </c>
    </row>
    <row r="44" spans="1:94" ht="12.75">
      <c r="A44" s="58">
        <v>1929</v>
      </c>
      <c r="X44" s="63">
        <v>12.512</v>
      </c>
      <c r="Z44" s="63" t="e">
        <f>NA()</f>
        <v>#N/A</v>
      </c>
      <c r="AF44" s="63">
        <f>BA44+BT44</f>
        <v>106.30000000000001</v>
      </c>
      <c r="AG44" s="63">
        <v>133.382</v>
      </c>
      <c r="BA44" s="63">
        <v>62.1</v>
      </c>
      <c r="BT44" s="63">
        <v>44.2</v>
      </c>
      <c r="BV44" s="63">
        <v>61.2</v>
      </c>
      <c r="BW44" s="63">
        <v>62</v>
      </c>
      <c r="CP44" s="63">
        <f>BT44-CH44</f>
        <v>44.2</v>
      </c>
    </row>
    <row r="45" spans="1:73" ht="12.75">
      <c r="A45" s="58">
        <v>1930</v>
      </c>
      <c r="AE45" s="63">
        <v>116.04</v>
      </c>
      <c r="BB45" s="63">
        <v>54.4</v>
      </c>
      <c r="BU45" s="63">
        <v>61.62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spans="1:15" ht="12.75">
      <c r="A49" s="58">
        <v>1934</v>
      </c>
      <c r="O49" s="72">
        <v>21</v>
      </c>
    </row>
    <row r="50" spans="1:53" ht="12.75">
      <c r="A50" s="58">
        <v>1935</v>
      </c>
      <c r="BA50" s="63">
        <v>58.5</v>
      </c>
    </row>
    <row r="51" spans="1:75" ht="12.75">
      <c r="A51" s="58">
        <v>1936</v>
      </c>
      <c r="BU51" s="63">
        <v>18.33</v>
      </c>
      <c r="BV51" s="63">
        <v>18.33</v>
      </c>
      <c r="BW51" s="63">
        <v>18</v>
      </c>
    </row>
    <row r="52" ht="12.75">
      <c r="A52" s="58">
        <v>1937</v>
      </c>
    </row>
    <row r="53" spans="1:95" ht="12.75">
      <c r="A53" s="58">
        <v>1938</v>
      </c>
      <c r="E53" s="63">
        <v>145</v>
      </c>
      <c r="N53" s="63">
        <v>8</v>
      </c>
      <c r="S53" s="63">
        <v>5.3</v>
      </c>
      <c r="AB53" s="63">
        <v>29.2</v>
      </c>
      <c r="AI53" s="63">
        <v>80.4</v>
      </c>
      <c r="AL53" s="63">
        <v>55</v>
      </c>
      <c r="BC53" s="63">
        <v>53.6</v>
      </c>
      <c r="BF53" s="63">
        <v>90</v>
      </c>
      <c r="BP53" s="63">
        <v>29.2</v>
      </c>
      <c r="BX53" s="63">
        <v>26.8</v>
      </c>
      <c r="CB53" s="63">
        <v>11.6</v>
      </c>
      <c r="CG53" s="63">
        <v>11.6</v>
      </c>
      <c r="CO53" s="63">
        <f>BP53-CG53</f>
        <v>17.6</v>
      </c>
      <c r="CQ53" s="63">
        <f>BX53-CI53</f>
        <v>26.8</v>
      </c>
    </row>
    <row r="54" spans="1:91" ht="12.75">
      <c r="A54" s="58">
        <v>1939</v>
      </c>
      <c r="Z54" s="63">
        <v>4.48146</v>
      </c>
      <c r="CM54" s="63">
        <f>BN54-CE54</f>
        <v>0</v>
      </c>
    </row>
    <row r="55" spans="1:74" ht="12.75">
      <c r="A55" s="58">
        <v>1940</v>
      </c>
      <c r="BV55" s="63">
        <v>26.8</v>
      </c>
    </row>
    <row r="56" ht="12.75">
      <c r="A56" s="58">
        <v>1941</v>
      </c>
    </row>
    <row r="57" ht="12.75">
      <c r="A57" s="58">
        <v>1942</v>
      </c>
    </row>
    <row r="58" spans="1:75" ht="12.75">
      <c r="A58" s="58">
        <v>1943</v>
      </c>
      <c r="AE58" s="63">
        <v>24</v>
      </c>
      <c r="BU58" s="63" t="e">
        <f>NA()</f>
        <v>#N/A</v>
      </c>
      <c r="BW58" s="63">
        <v>13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spans="1:26" ht="12.75">
      <c r="A64" s="58">
        <v>1949</v>
      </c>
      <c r="Z64" s="63">
        <v>3.07</v>
      </c>
    </row>
    <row r="65" spans="1:75" ht="12.75">
      <c r="A65" s="58">
        <v>1950</v>
      </c>
      <c r="BW65" s="63">
        <v>11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16</v>
      </c>
    </row>
    <row r="73" ht="12.75">
      <c r="A73" s="58">
        <v>1958</v>
      </c>
    </row>
    <row r="74" spans="1:75" ht="12.75">
      <c r="A74" s="58">
        <v>1959</v>
      </c>
      <c r="BW74" s="63">
        <v>31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ht="12.75">
      <c r="A81" s="58">
        <v>1966</v>
      </c>
    </row>
    <row r="82" spans="1:59" ht="12.75">
      <c r="A82" s="58">
        <v>1967</v>
      </c>
      <c r="BG82" s="63">
        <v>143.5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0">
        <v>588.3</v>
      </c>
      <c r="AO85" s="100">
        <v>491.188</v>
      </c>
      <c r="AP85" s="100">
        <v>480.188</v>
      </c>
      <c r="AQ85" s="100">
        <v>11</v>
      </c>
    </row>
    <row r="86" spans="1:59" ht="12.75">
      <c r="A86" s="58">
        <v>1971</v>
      </c>
      <c r="F86" s="63">
        <f>AM86+BG86</f>
        <v>630</v>
      </c>
      <c r="AM86" s="63">
        <v>560</v>
      </c>
      <c r="AN86" s="100"/>
      <c r="AO86" s="100"/>
      <c r="AP86" s="100"/>
      <c r="AQ86" s="100"/>
      <c r="BG86" s="63">
        <v>70</v>
      </c>
    </row>
    <row r="87" spans="1:43" ht="12.75">
      <c r="A87" s="58">
        <v>1972</v>
      </c>
      <c r="AN87" s="100"/>
      <c r="AO87" s="100"/>
      <c r="AP87" s="100"/>
      <c r="AQ87" s="100"/>
    </row>
    <row r="88" spans="1:43" ht="12.75">
      <c r="A88" s="58">
        <v>1973</v>
      </c>
      <c r="AN88" s="100"/>
      <c r="AO88" s="100"/>
      <c r="AP88" s="100"/>
      <c r="AQ88" s="100"/>
    </row>
    <row r="89" spans="1:43" ht="12.75">
      <c r="A89" s="58">
        <v>1974</v>
      </c>
      <c r="AN89" s="100"/>
      <c r="AO89" s="100"/>
      <c r="AP89" s="100"/>
      <c r="AQ89" s="100"/>
    </row>
    <row r="90" spans="1:43" ht="12.75">
      <c r="A90" s="58">
        <v>1975</v>
      </c>
      <c r="AN90" s="100"/>
      <c r="AO90" s="100"/>
      <c r="AP90" s="100"/>
      <c r="AQ90" s="100"/>
    </row>
    <row r="91" spans="1:43" ht="12.75">
      <c r="A91" s="58">
        <v>1976</v>
      </c>
      <c r="AN91" s="100"/>
      <c r="AO91" s="100"/>
      <c r="AP91" s="100"/>
      <c r="AQ91" s="100"/>
    </row>
    <row r="92" spans="1:59" ht="12.75">
      <c r="A92" s="58">
        <v>1977</v>
      </c>
      <c r="F92" s="63">
        <f>AM92+BG92</f>
        <v>1576</v>
      </c>
      <c r="AM92" s="63">
        <v>1446</v>
      </c>
      <c r="AN92" s="100"/>
      <c r="AO92" s="100"/>
      <c r="AP92" s="100"/>
      <c r="AQ92" s="100"/>
      <c r="BG92" s="63">
        <v>130</v>
      </c>
    </row>
    <row r="93" spans="1:43" ht="12.75">
      <c r="A93" s="58">
        <v>1978</v>
      </c>
      <c r="AN93" s="100"/>
      <c r="AO93" s="100"/>
      <c r="AP93" s="100"/>
      <c r="AQ93" s="100"/>
    </row>
    <row r="94" spans="1:43" ht="12.75">
      <c r="A94" s="58">
        <v>1979</v>
      </c>
      <c r="AN94" s="100"/>
      <c r="AO94" s="100"/>
      <c r="AP94" s="100"/>
      <c r="AQ94" s="100"/>
    </row>
    <row r="95" spans="1:61" ht="12.75">
      <c r="A95" s="58">
        <v>1980</v>
      </c>
      <c r="AN95" s="100">
        <v>2702.381</v>
      </c>
      <c r="AO95" s="100">
        <v>2273.538</v>
      </c>
      <c r="AP95" s="100">
        <v>2181.538</v>
      </c>
      <c r="AQ95" s="100">
        <v>92</v>
      </c>
      <c r="BH95" s="63">
        <v>419.81</v>
      </c>
      <c r="BI95" s="63">
        <v>0.5</v>
      </c>
    </row>
    <row r="96" spans="1:61" ht="12.75">
      <c r="A96" s="58">
        <v>1981</v>
      </c>
      <c r="AN96" s="100"/>
      <c r="AO96" s="100"/>
      <c r="AP96" s="100"/>
      <c r="AQ96" s="100"/>
      <c r="BH96" s="63">
        <v>511.68</v>
      </c>
      <c r="BI96" s="63">
        <v>0.6</v>
      </c>
    </row>
    <row r="97" spans="1:61" ht="12.75">
      <c r="A97" s="58">
        <v>1982</v>
      </c>
      <c r="AN97" s="100"/>
      <c r="AO97" s="100"/>
      <c r="AP97" s="100"/>
      <c r="AQ97" s="100"/>
      <c r="BH97" s="63">
        <v>554.12</v>
      </c>
      <c r="BI97" s="63">
        <v>0.7</v>
      </c>
    </row>
    <row r="98" spans="1:61" ht="12.75">
      <c r="A98" s="58">
        <v>1983</v>
      </c>
      <c r="AN98" s="100"/>
      <c r="AO98" s="100"/>
      <c r="AP98" s="100"/>
      <c r="AQ98" s="100"/>
      <c r="BH98" s="63">
        <v>570.53</v>
      </c>
      <c r="BI98" s="63">
        <v>0.8</v>
      </c>
    </row>
    <row r="99" spans="1:61" ht="12.75">
      <c r="A99" s="58">
        <v>1984</v>
      </c>
      <c r="AN99" s="100"/>
      <c r="AO99" s="100"/>
      <c r="AP99" s="100"/>
      <c r="AQ99" s="100"/>
      <c r="BH99" s="63">
        <v>588.02</v>
      </c>
      <c r="BI99" s="63">
        <v>0.84</v>
      </c>
    </row>
    <row r="100" spans="1:61" ht="12.75">
      <c r="A100" s="58">
        <v>1985</v>
      </c>
      <c r="AN100" s="100"/>
      <c r="AO100" s="100"/>
      <c r="AP100" s="100"/>
      <c r="AQ100" s="100"/>
      <c r="BH100" s="63">
        <v>591.88</v>
      </c>
      <c r="BI100" s="63">
        <v>1.04</v>
      </c>
    </row>
    <row r="101" spans="1:61" ht="12.75">
      <c r="A101" s="58">
        <v>1986</v>
      </c>
      <c r="AN101" s="100"/>
      <c r="AO101" s="100"/>
      <c r="AP101" s="100"/>
      <c r="AQ101" s="100"/>
      <c r="BH101" s="63">
        <v>597.21</v>
      </c>
      <c r="BI101" s="63">
        <v>1</v>
      </c>
    </row>
    <row r="102" spans="1:61" ht="12.75">
      <c r="A102" s="58">
        <v>1987</v>
      </c>
      <c r="AN102" s="100"/>
      <c r="AO102" s="100"/>
      <c r="AP102" s="100"/>
      <c r="AQ102" s="100"/>
      <c r="BH102" s="63">
        <v>597.68</v>
      </c>
      <c r="BI102" s="63">
        <v>2.1</v>
      </c>
    </row>
    <row r="103" spans="1:61" ht="12.75">
      <c r="A103" s="58">
        <v>1988</v>
      </c>
      <c r="AN103" s="100"/>
      <c r="AO103" s="100"/>
      <c r="AP103" s="100"/>
      <c r="AQ103" s="100"/>
      <c r="BH103" s="63">
        <v>604.39</v>
      </c>
      <c r="BI103" s="63">
        <v>4</v>
      </c>
    </row>
    <row r="104" spans="1:61" ht="12.75">
      <c r="A104" s="58">
        <v>1989</v>
      </c>
      <c r="AN104" s="100"/>
      <c r="AO104" s="100"/>
      <c r="AP104" s="100"/>
      <c r="AQ104" s="100"/>
      <c r="BH104" s="63">
        <v>705.22</v>
      </c>
      <c r="BI104" s="63">
        <v>5</v>
      </c>
    </row>
    <row r="105" spans="1:61" ht="12.75">
      <c r="A105" s="58">
        <v>1990</v>
      </c>
      <c r="AN105" s="100">
        <v>4274.968</v>
      </c>
      <c r="AO105" s="100">
        <v>3863.622</v>
      </c>
      <c r="AP105" s="100">
        <v>3687.122</v>
      </c>
      <c r="AQ105" s="100">
        <v>176.5</v>
      </c>
      <c r="BH105" s="63">
        <v>1025.7</v>
      </c>
      <c r="BI105" s="63">
        <v>8.5</v>
      </c>
    </row>
    <row r="106" spans="1:61" ht="12.75">
      <c r="A106" s="58">
        <v>1991</v>
      </c>
      <c r="AN106" s="100"/>
      <c r="AO106" s="100"/>
      <c r="AP106" s="100"/>
      <c r="AQ106" s="100"/>
      <c r="BH106" s="63">
        <v>1092.7</v>
      </c>
      <c r="BI106" s="63">
        <v>9.6</v>
      </c>
    </row>
    <row r="107" spans="1:61" ht="12.75">
      <c r="A107" s="58">
        <v>1992</v>
      </c>
      <c r="AN107" s="100"/>
      <c r="AO107" s="100"/>
      <c r="AP107" s="100"/>
      <c r="AQ107" s="100"/>
      <c r="BH107" s="63">
        <v>1188.4</v>
      </c>
      <c r="BI107" s="63">
        <v>11.6</v>
      </c>
    </row>
    <row r="108" spans="1:61" ht="12.75">
      <c r="A108" s="58">
        <v>1993</v>
      </c>
      <c r="AN108" s="100"/>
      <c r="AO108" s="100"/>
      <c r="AP108" s="100"/>
      <c r="AQ108" s="100"/>
      <c r="BH108" s="63">
        <v>1310.5</v>
      </c>
      <c r="BI108" s="63">
        <v>13.6</v>
      </c>
    </row>
    <row r="109" spans="1:61" ht="12.75">
      <c r="A109" s="58">
        <v>1994</v>
      </c>
      <c r="G109"/>
      <c r="H109"/>
      <c r="I109"/>
      <c r="J109"/>
      <c r="K109"/>
      <c r="AN109" s="100"/>
      <c r="AO109" s="100"/>
      <c r="AP109" s="100"/>
      <c r="AQ109" s="100"/>
      <c r="BH109" s="63">
        <v>1434.1</v>
      </c>
      <c r="BI109" s="63">
        <v>15.6</v>
      </c>
    </row>
    <row r="110" spans="1:61" ht="12.75">
      <c r="A110" s="58">
        <v>1995</v>
      </c>
      <c r="G110"/>
      <c r="H110"/>
      <c r="I110"/>
      <c r="J110"/>
      <c r="K110"/>
      <c r="AN110" s="100">
        <v>5275.044</v>
      </c>
      <c r="AO110" s="100">
        <v>4700.618</v>
      </c>
      <c r="AP110" s="100">
        <v>4461.518</v>
      </c>
      <c r="AQ110" s="100">
        <v>239.1</v>
      </c>
      <c r="BH110" s="63">
        <v>1564.3</v>
      </c>
      <c r="BI110" s="63">
        <v>17.8</v>
      </c>
    </row>
    <row r="111" spans="1:61" ht="12.75">
      <c r="A111" s="58">
        <v>1996</v>
      </c>
      <c r="G111" s="63" t="e">
        <v>#N/A</v>
      </c>
      <c r="H111" s="63" t="e">
        <v>#N/A</v>
      </c>
      <c r="I111" s="63" t="e">
        <v>#N/A</v>
      </c>
      <c r="J111" s="63" t="e">
        <v>#N/A</v>
      </c>
      <c r="K111" s="63" t="e">
        <v>#N/A</v>
      </c>
      <c r="AN111" s="100">
        <v>5194.713</v>
      </c>
      <c r="AO111" s="100">
        <v>4544.449</v>
      </c>
      <c r="AP111" s="100">
        <v>4259.449</v>
      </c>
      <c r="AQ111" s="100">
        <v>285</v>
      </c>
      <c r="BH111" s="63">
        <v>1990.7</v>
      </c>
      <c r="BI111" s="63">
        <v>19.8</v>
      </c>
    </row>
    <row r="112" spans="1:61" ht="12.75">
      <c r="A112" s="58">
        <v>1997</v>
      </c>
      <c r="G112" s="63">
        <v>2058.04</v>
      </c>
      <c r="H112" s="63">
        <v>743.7</v>
      </c>
      <c r="I112" s="63">
        <v>7822.94</v>
      </c>
      <c r="J112" s="63">
        <v>2414.7</v>
      </c>
      <c r="K112" s="63">
        <v>15</v>
      </c>
      <c r="AN112" s="100">
        <v>5236.572</v>
      </c>
      <c r="AO112" s="100">
        <v>4558.953</v>
      </c>
      <c r="AP112" s="100">
        <v>4132.953</v>
      </c>
      <c r="AQ112" s="100">
        <v>426</v>
      </c>
      <c r="BH112" s="63">
        <v>2869.2</v>
      </c>
      <c r="BI112" s="63">
        <v>21.9</v>
      </c>
    </row>
    <row r="113" spans="1:61" ht="12.75">
      <c r="A113" s="58">
        <v>1998</v>
      </c>
      <c r="G113" s="63">
        <v>2520.54</v>
      </c>
      <c r="H113" s="63">
        <v>1193</v>
      </c>
      <c r="I113" s="63">
        <v>9277.38</v>
      </c>
      <c r="J113" s="63">
        <v>3440.8</v>
      </c>
      <c r="K113" s="63">
        <v>36.9</v>
      </c>
      <c r="AN113" s="100">
        <v>5615.642</v>
      </c>
      <c r="AO113" s="100">
        <v>4938.404</v>
      </c>
      <c r="AP113" s="100">
        <v>4295.792</v>
      </c>
      <c r="AQ113" s="100">
        <v>642.612</v>
      </c>
      <c r="BH113" s="63">
        <v>3826.6</v>
      </c>
      <c r="BI113" s="63">
        <v>24.5</v>
      </c>
    </row>
    <row r="114" spans="1:61" ht="12.75">
      <c r="A114" s="58">
        <v>1999</v>
      </c>
      <c r="G114" s="63">
        <v>2606.61</v>
      </c>
      <c r="H114" s="63">
        <v>1246.2</v>
      </c>
      <c r="I114" s="63">
        <v>10056.1</v>
      </c>
      <c r="J114" s="63">
        <v>4451.3</v>
      </c>
      <c r="K114" s="63">
        <v>20</v>
      </c>
      <c r="AN114" s="100">
        <v>5548.492</v>
      </c>
      <c r="AO114" s="100">
        <v>4888.904</v>
      </c>
      <c r="AP114" s="100">
        <v>4245.694</v>
      </c>
      <c r="AQ114" s="100">
        <v>643.21</v>
      </c>
      <c r="BH114" s="63">
        <v>4843</v>
      </c>
      <c r="BI114" s="63">
        <v>27</v>
      </c>
    </row>
    <row r="115" spans="1:61" ht="12.75">
      <c r="A115" s="58">
        <v>2000</v>
      </c>
      <c r="G115" s="63">
        <v>2647.43</v>
      </c>
      <c r="H115" s="63">
        <v>1342.52</v>
      </c>
      <c r="I115" s="63">
        <v>10400</v>
      </c>
      <c r="J115" s="63">
        <v>5187.7</v>
      </c>
      <c r="K115" s="63">
        <v>20.049</v>
      </c>
      <c r="AN115" s="100">
        <v>5796.515</v>
      </c>
      <c r="AO115" s="100">
        <v>5174.197</v>
      </c>
      <c r="AP115" s="100">
        <v>4147.883</v>
      </c>
      <c r="AQ115" s="100">
        <v>1026.314</v>
      </c>
      <c r="BH115" s="63">
        <v>5176.4</v>
      </c>
      <c r="BI115" s="63">
        <v>29.4</v>
      </c>
    </row>
    <row r="116" spans="1:61" ht="12.75">
      <c r="A116" s="58">
        <v>2001</v>
      </c>
      <c r="G116" s="63">
        <v>2816.47</v>
      </c>
      <c r="H116" s="63">
        <v>1531.5</v>
      </c>
      <c r="I116" s="63">
        <v>10781.9</v>
      </c>
      <c r="J116" s="63">
        <v>5893.45</v>
      </c>
      <c r="K116" s="63">
        <v>20.049</v>
      </c>
      <c r="AN116" s="100">
        <v>4682.236</v>
      </c>
      <c r="AO116" s="100">
        <v>4095.08</v>
      </c>
      <c r="AP116" s="100">
        <v>3116.127</v>
      </c>
      <c r="AQ116" s="100">
        <v>978.953</v>
      </c>
      <c r="BH116" s="63">
        <v>5838.6</v>
      </c>
      <c r="BI116" s="63">
        <v>31.9</v>
      </c>
    </row>
    <row r="117" spans="1:61" ht="12.75">
      <c r="A117" s="58">
        <v>2002</v>
      </c>
      <c r="G117" s="63">
        <v>2854.75</v>
      </c>
      <c r="H117" s="63">
        <v>1805.96</v>
      </c>
      <c r="I117" s="63">
        <v>11387.7</v>
      </c>
      <c r="J117" s="63">
        <v>6570.03</v>
      </c>
      <c r="K117" s="63">
        <v>20.049</v>
      </c>
      <c r="AN117" s="99"/>
      <c r="AO117" s="99"/>
      <c r="AP117" s="99"/>
      <c r="AQ117" s="99"/>
      <c r="BH117" s="63">
        <v>6392</v>
      </c>
      <c r="BI117" s="63">
        <v>34.33</v>
      </c>
    </row>
    <row r="118" spans="40:43" ht="12.75">
      <c r="AN118" s="88"/>
      <c r="AO118" s="88"/>
      <c r="AP118" s="88"/>
      <c r="AQ118" s="88"/>
    </row>
    <row r="119" spans="40:43" ht="12.75">
      <c r="AN119" s="88"/>
      <c r="AO119" s="88"/>
      <c r="AP119" s="88"/>
      <c r="AQ119" s="88"/>
    </row>
    <row r="120" spans="40:43" ht="12.75">
      <c r="AN120" s="88"/>
      <c r="AO120" s="88"/>
      <c r="AP120" s="88"/>
      <c r="AQ120" s="88"/>
    </row>
    <row r="121" spans="40:43" ht="12.75">
      <c r="AN121" s="88"/>
      <c r="AO121" s="88"/>
      <c r="AP121" s="88"/>
      <c r="AQ121" s="88"/>
    </row>
    <row r="122" spans="40:43" ht="12.75">
      <c r="AN122" s="88"/>
      <c r="AO122" s="88"/>
      <c r="AP122" s="88"/>
      <c r="AQ122" s="88"/>
    </row>
    <row r="123" spans="40:43" ht="12.75">
      <c r="AN123" s="88"/>
      <c r="AO123" s="88"/>
      <c r="AP123" s="88"/>
      <c r="AQ123" s="88"/>
    </row>
    <row r="124" spans="40:43" ht="12.75">
      <c r="AN124" s="88"/>
      <c r="AO124" s="88"/>
      <c r="AP124" s="88"/>
      <c r="AQ124" s="88"/>
    </row>
  </sheetData>
  <mergeCells count="18">
    <mergeCell ref="CL1:CO1"/>
    <mergeCell ref="CP1:CQ1"/>
    <mergeCell ref="A3:A4"/>
    <mergeCell ref="BD1:BI1"/>
    <mergeCell ref="BL1:BR1"/>
    <mergeCell ref="CA1:CB1"/>
    <mergeCell ref="AD1:AI1"/>
    <mergeCell ref="AJ1:AQ1"/>
    <mergeCell ref="B1:G1"/>
    <mergeCell ref="L1:O1"/>
    <mergeCell ref="CH1:CI1"/>
    <mergeCell ref="CD1:CG1"/>
    <mergeCell ref="P1:S1"/>
    <mergeCell ref="T1:AC1"/>
    <mergeCell ref="BJ1:BK1"/>
    <mergeCell ref="BS1:BZ1"/>
    <mergeCell ref="AT1:AY1"/>
    <mergeCell ref="AZ1:BC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Q118"/>
  <sheetViews>
    <sheetView workbookViewId="0" topLeftCell="A1">
      <pane xSplit="1" ySplit="6" topLeftCell="B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5.8515625" style="48" customWidth="1"/>
    <col min="2" max="26" width="9.140625" style="63" customWidth="1"/>
    <col min="27" max="27" width="8.140625" style="63" customWidth="1"/>
    <col min="28" max="48" width="9.140625" style="63" customWidth="1"/>
    <col min="49" max="49" width="7.7109375" style="63" customWidth="1"/>
    <col min="50" max="66" width="9.140625" style="63" customWidth="1"/>
    <col min="67" max="67" width="8.00390625" style="63" customWidth="1"/>
    <col min="68" max="86" width="9.140625" style="63" customWidth="1"/>
    <col min="87" max="87" width="5.140625" style="63" customWidth="1"/>
    <col min="88" max="16384" width="9.140625" style="63" customWidth="1"/>
  </cols>
  <sheetData>
    <row r="1" spans="1:95" ht="13.5" thickBot="1">
      <c r="A1" s="86" t="s">
        <v>192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90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 t="s">
        <v>229</v>
      </c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380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6" ht="12.75">
      <c r="A7" s="55" t="s">
        <v>0</v>
      </c>
      <c r="CH7" s="85" t="s">
        <v>378</v>
      </c>
    </row>
    <row r="8" spans="1:92" ht="12.75">
      <c r="A8" s="56">
        <v>1865</v>
      </c>
      <c r="Y8" s="63">
        <v>6.386</v>
      </c>
      <c r="AW8" s="63">
        <v>6.224</v>
      </c>
      <c r="BO8" s="63">
        <f>Y8-AW8</f>
        <v>0.16199999999999992</v>
      </c>
      <c r="CN8" s="63">
        <f>BO8-CF8</f>
        <v>0.16199999999999992</v>
      </c>
    </row>
    <row r="9" spans="1:92" ht="12.75">
      <c r="A9" s="57">
        <v>1875</v>
      </c>
      <c r="Y9" s="63">
        <v>7.389</v>
      </c>
      <c r="AW9" s="63">
        <v>6.809</v>
      </c>
      <c r="BO9" s="63">
        <f>Y9-AW9</f>
        <v>0.5800000000000001</v>
      </c>
      <c r="CF9" s="63">
        <v>0.55</v>
      </c>
      <c r="CN9" s="63">
        <f>BO9-CF9</f>
        <v>0.030000000000000027</v>
      </c>
    </row>
    <row r="10" spans="1:91" ht="12.75">
      <c r="A10" s="58">
        <v>1880</v>
      </c>
      <c r="Z10" s="63">
        <v>10.274</v>
      </c>
      <c r="BN10" s="63">
        <v>10.274</v>
      </c>
      <c r="CE10" s="63">
        <v>0.625</v>
      </c>
      <c r="CM10" s="63">
        <f>BN10-CE10</f>
        <v>9.649</v>
      </c>
    </row>
    <row r="11" spans="1:92" ht="12.75">
      <c r="A11" s="58">
        <v>1885</v>
      </c>
      <c r="Y11" s="63">
        <v>8.144</v>
      </c>
      <c r="AW11" s="63">
        <v>4</v>
      </c>
      <c r="BO11" s="63">
        <f>Y11-AW11</f>
        <v>4.144</v>
      </c>
      <c r="CF11" s="63">
        <v>1.567</v>
      </c>
      <c r="CN11" s="63">
        <f>BO11-CF11</f>
        <v>2.577</v>
      </c>
    </row>
    <row r="12" spans="1:91" ht="12.75">
      <c r="A12" s="58">
        <v>1890</v>
      </c>
      <c r="Z12" s="63">
        <v>9.846</v>
      </c>
      <c r="AV12" s="63">
        <v>2.668</v>
      </c>
      <c r="BN12" s="63">
        <v>7.177</v>
      </c>
      <c r="CE12" s="63">
        <v>4.157</v>
      </c>
      <c r="CM12" s="63">
        <f>BN12-CE12</f>
        <v>3.0199999999999996</v>
      </c>
    </row>
    <row r="13" spans="1:92" ht="12.75">
      <c r="A13" s="58">
        <v>1895</v>
      </c>
      <c r="Y13" s="63">
        <v>9.712</v>
      </c>
      <c r="AW13" s="63">
        <v>2.649</v>
      </c>
      <c r="BO13" s="63">
        <f>Y13-AW13</f>
        <v>7.063</v>
      </c>
      <c r="CF13" s="63">
        <v>4.326</v>
      </c>
      <c r="CN13" s="63">
        <f>BO13-CF13</f>
        <v>2.737</v>
      </c>
    </row>
    <row r="14" spans="1:94" ht="12.75">
      <c r="A14" s="58">
        <v>1897</v>
      </c>
      <c r="AF14" s="63">
        <f>BA14+BT14</f>
        <v>2</v>
      </c>
      <c r="BA14" s="63">
        <v>0</v>
      </c>
      <c r="BT14" s="63">
        <v>2</v>
      </c>
      <c r="CP14" s="63">
        <f>BT14-CH14</f>
        <v>2</v>
      </c>
    </row>
    <row r="15" ht="12.75">
      <c r="A15" s="58">
        <v>1900</v>
      </c>
    </row>
    <row r="16" ht="12.75">
      <c r="A16" s="58">
        <v>1901</v>
      </c>
    </row>
    <row r="17" spans="1:89" ht="12.75">
      <c r="A17" s="58">
        <v>1902</v>
      </c>
      <c r="P17" s="63">
        <v>130</v>
      </c>
      <c r="AR17" s="63">
        <v>30</v>
      </c>
      <c r="BJ17" s="63">
        <v>100</v>
      </c>
      <c r="CK17" s="63">
        <f>BJ17-CC17</f>
        <v>100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9.594</v>
      </c>
      <c r="AW20" s="63">
        <v>5.126</v>
      </c>
      <c r="BO20" s="63">
        <f>Y20-AW20</f>
        <v>4.467999999999999</v>
      </c>
      <c r="CF20" s="63">
        <v>2.746</v>
      </c>
      <c r="CN20" s="63">
        <f>BO20-CF20</f>
        <v>1.721999999999999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3.5</v>
      </c>
      <c r="BT23" s="63">
        <v>3.5</v>
      </c>
      <c r="CP23" s="63">
        <f>BT23-CH23</f>
        <v>3.5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50</v>
      </c>
      <c r="X28" s="63">
        <v>41.35</v>
      </c>
      <c r="Y28" s="63">
        <v>9.762</v>
      </c>
      <c r="Z28" s="63">
        <v>7.95</v>
      </c>
      <c r="AG28" s="63">
        <v>3</v>
      </c>
      <c r="AR28" s="63">
        <v>15</v>
      </c>
      <c r="AV28" s="63">
        <v>4.228</v>
      </c>
      <c r="AW28" s="63">
        <v>4.087</v>
      </c>
      <c r="BJ28" s="63">
        <v>35</v>
      </c>
      <c r="BN28" s="63">
        <v>3.721</v>
      </c>
      <c r="BO28" s="63">
        <f>Y28-AW28</f>
        <v>5.675000000000001</v>
      </c>
      <c r="CE28" s="63">
        <v>2.746</v>
      </c>
      <c r="CF28" s="63">
        <v>3.235</v>
      </c>
      <c r="CK28" s="63">
        <f>BJ28-CC28</f>
        <v>35</v>
      </c>
      <c r="CM28" s="63">
        <f>BN28-CE28</f>
        <v>0.9750000000000001</v>
      </c>
      <c r="CN28" s="63">
        <f>BO28-CF28</f>
        <v>2.440000000000001</v>
      </c>
    </row>
    <row r="29" spans="1:94" ht="12.75">
      <c r="A29" s="58">
        <v>1914</v>
      </c>
      <c r="D29" s="63">
        <f>AK29+BE29</f>
        <v>166</v>
      </c>
      <c r="M29" s="63">
        <f>11+15</f>
        <v>26</v>
      </c>
      <c r="R29" s="63">
        <f>AS29+BK29</f>
        <v>2</v>
      </c>
      <c r="V29" s="63">
        <f>AU29+BM29</f>
        <v>40</v>
      </c>
      <c r="AD29" s="63">
        <f>AZ29+BS29</f>
        <v>38</v>
      </c>
      <c r="AF29" s="63">
        <f>BA29+BT29</f>
        <v>6.5</v>
      </c>
      <c r="AK29" s="63">
        <v>21</v>
      </c>
      <c r="AU29" s="63">
        <v>10</v>
      </c>
      <c r="AZ29" s="63">
        <v>0</v>
      </c>
      <c r="BA29" s="63">
        <v>0</v>
      </c>
      <c r="BE29" s="63">
        <v>145</v>
      </c>
      <c r="BK29" s="63">
        <v>2</v>
      </c>
      <c r="BM29" s="63">
        <v>30</v>
      </c>
      <c r="BS29" s="63">
        <v>38</v>
      </c>
      <c r="BT29" s="63">
        <v>6.5</v>
      </c>
      <c r="CL29" s="63">
        <f>BL29-CD29</f>
        <v>0</v>
      </c>
      <c r="CP29" s="63">
        <f>BT29-CH29</f>
        <v>6.5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20.5</v>
      </c>
      <c r="BA34" s="63">
        <v>0</v>
      </c>
      <c r="BT34" s="63">
        <v>20.5</v>
      </c>
      <c r="CP34" s="63">
        <f>BT34-CH34</f>
        <v>20.5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0</v>
      </c>
      <c r="BT39" s="63">
        <v>103.5</v>
      </c>
      <c r="CP39" s="63">
        <f>BT39-CH39</f>
        <v>103.5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>
        <v>26.372</v>
      </c>
      <c r="AV43" s="63">
        <v>1.487</v>
      </c>
      <c r="BN43" s="63">
        <f>Z43-AV43</f>
        <v>24.884999999999998</v>
      </c>
      <c r="CE43" s="63">
        <v>3.437</v>
      </c>
      <c r="CM43" s="63">
        <f>BN43-CE43</f>
        <v>21.447999999999997</v>
      </c>
    </row>
    <row r="44" spans="1:94" ht="12.75">
      <c r="A44" s="58">
        <v>1929</v>
      </c>
      <c r="X44" s="63">
        <v>92.141</v>
      </c>
      <c r="AF44" s="63">
        <f>BA44+BT44</f>
        <v>255.3</v>
      </c>
      <c r="AG44" s="63">
        <v>161.565</v>
      </c>
      <c r="BA44" s="63">
        <v>10</v>
      </c>
      <c r="BT44" s="63">
        <v>245.3</v>
      </c>
      <c r="BW44" s="63">
        <v>233</v>
      </c>
      <c r="CP44" s="63">
        <f>BT44-CH44</f>
        <v>245.3</v>
      </c>
    </row>
    <row r="45" ht="12.75">
      <c r="A45" s="58">
        <v>1930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ht="12.75">
      <c r="A49" s="58">
        <v>1934</v>
      </c>
    </row>
    <row r="50" spans="1:53" ht="12.75">
      <c r="A50" s="58">
        <v>1935</v>
      </c>
      <c r="BA50" s="63">
        <v>10</v>
      </c>
    </row>
    <row r="51" spans="1:75" ht="12.75">
      <c r="A51" s="58">
        <v>1936</v>
      </c>
      <c r="BW51" s="63">
        <v>186</v>
      </c>
    </row>
    <row r="52" ht="12.75">
      <c r="A52" s="58">
        <v>1937</v>
      </c>
    </row>
    <row r="53" spans="1:95" ht="12.75">
      <c r="A53" s="58">
        <v>1938</v>
      </c>
      <c r="E53" s="63">
        <v>356.4</v>
      </c>
      <c r="AB53" s="63">
        <v>50</v>
      </c>
      <c r="AI53" s="63">
        <v>262</v>
      </c>
      <c r="AL53" s="63">
        <v>45</v>
      </c>
      <c r="BF53" s="63">
        <v>311</v>
      </c>
      <c r="BX53" s="63">
        <v>262</v>
      </c>
      <c r="CO53" s="63">
        <f>BP53-CG53</f>
        <v>0</v>
      </c>
      <c r="CQ53" s="63">
        <f>BX53-CI53</f>
        <v>262</v>
      </c>
    </row>
    <row r="54" spans="1:91" ht="12.75">
      <c r="A54" s="58">
        <v>1939</v>
      </c>
      <c r="Z54" s="63">
        <v>18.888</v>
      </c>
      <c r="AV54" s="63">
        <v>0</v>
      </c>
      <c r="BN54" s="63">
        <v>18.888</v>
      </c>
      <c r="CE54" s="63">
        <v>2.527</v>
      </c>
      <c r="CM54" s="63">
        <f>BN54-CE54</f>
        <v>16.361</v>
      </c>
    </row>
    <row r="55" ht="12.75">
      <c r="A55" s="58">
        <v>1940</v>
      </c>
    </row>
    <row r="56" ht="12.75">
      <c r="A56" s="58">
        <v>1941</v>
      </c>
    </row>
    <row r="57" ht="12.75">
      <c r="A57" s="58">
        <v>1942</v>
      </c>
    </row>
    <row r="58" spans="1:75" ht="12.75">
      <c r="A58" s="58">
        <v>1943</v>
      </c>
      <c r="BW58" s="63">
        <v>373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spans="1:26" ht="12.75">
      <c r="A64" s="58">
        <v>1949</v>
      </c>
      <c r="Z64" s="63">
        <v>11.882</v>
      </c>
    </row>
    <row r="65" spans="1:75" ht="12.75">
      <c r="A65" s="58">
        <v>1950</v>
      </c>
      <c r="BW65" s="63">
        <v>993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2465</v>
      </c>
    </row>
    <row r="73" ht="12.75">
      <c r="A73" s="58">
        <v>1958</v>
      </c>
    </row>
    <row r="74" spans="1:75" ht="12.75">
      <c r="A74" s="58">
        <v>1959</v>
      </c>
      <c r="BW74" s="63">
        <v>2808</v>
      </c>
    </row>
    <row r="75" spans="1:34" ht="12.75">
      <c r="A75" s="58">
        <v>1960</v>
      </c>
      <c r="AH75" s="63">
        <v>2570</v>
      </c>
    </row>
    <row r="76" ht="12.75">
      <c r="A76" s="58">
        <v>1961</v>
      </c>
    </row>
    <row r="77" spans="1:12" ht="12.75">
      <c r="A77" s="58">
        <v>1962</v>
      </c>
      <c r="L77" s="63">
        <v>10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2136</v>
      </c>
    </row>
    <row r="82" spans="1:59" ht="12.75">
      <c r="A82" s="58">
        <v>1967</v>
      </c>
      <c r="BG82" s="63">
        <v>3513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2">
        <v>1422.233</v>
      </c>
      <c r="AO85" s="102">
        <v>954.233</v>
      </c>
      <c r="AP85" s="102">
        <v>717.933</v>
      </c>
      <c r="AQ85" s="102">
        <v>236.3</v>
      </c>
    </row>
    <row r="86" spans="1:59" ht="12.75">
      <c r="A86" s="58">
        <v>1971</v>
      </c>
      <c r="F86" s="63">
        <f>AM86+BG86</f>
        <v>4807</v>
      </c>
      <c r="AM86" s="63">
        <v>1107</v>
      </c>
      <c r="AN86" s="102"/>
      <c r="AO86" s="102"/>
      <c r="AP86" s="102"/>
      <c r="AQ86" s="102"/>
      <c r="BG86" s="63">
        <v>3700</v>
      </c>
    </row>
    <row r="87" spans="1:43" ht="12.75">
      <c r="A87" s="58">
        <v>1972</v>
      </c>
      <c r="AN87" s="102"/>
      <c r="AO87" s="102"/>
      <c r="AP87" s="102"/>
      <c r="AQ87" s="102"/>
    </row>
    <row r="88" spans="1:43" ht="12.75">
      <c r="A88" s="58">
        <v>1973</v>
      </c>
      <c r="AN88" s="102"/>
      <c r="AO88" s="102"/>
      <c r="AP88" s="102"/>
      <c r="AQ88" s="102"/>
    </row>
    <row r="89" spans="1:43" ht="12.75">
      <c r="A89" s="58">
        <v>1974</v>
      </c>
      <c r="AN89" s="102"/>
      <c r="AO89" s="102"/>
      <c r="AP89" s="102"/>
      <c r="AQ89" s="102"/>
    </row>
    <row r="90" spans="1:43" ht="12.75">
      <c r="A90" s="58">
        <v>1975</v>
      </c>
      <c r="AN90" s="102"/>
      <c r="AO90" s="102"/>
      <c r="AP90" s="102"/>
      <c r="AQ90" s="102"/>
    </row>
    <row r="91" spans="1:43" ht="12.75">
      <c r="A91" s="58">
        <v>1976</v>
      </c>
      <c r="AN91" s="102"/>
      <c r="AO91" s="102"/>
      <c r="AP91" s="102"/>
      <c r="AQ91" s="102"/>
    </row>
    <row r="92" spans="1:59" ht="12.75">
      <c r="A92" s="58">
        <v>1977</v>
      </c>
      <c r="F92" s="63">
        <f>AM92+BG92</f>
        <v>9024</v>
      </c>
      <c r="AM92" s="63">
        <v>5724</v>
      </c>
      <c r="AN92" s="102"/>
      <c r="AO92" s="102"/>
      <c r="AP92" s="102"/>
      <c r="AQ92" s="102"/>
      <c r="BG92" s="63">
        <v>3300</v>
      </c>
    </row>
    <row r="93" spans="1:43" ht="12.75">
      <c r="A93" s="58">
        <v>1978</v>
      </c>
      <c r="AN93" s="102"/>
      <c r="AO93" s="102"/>
      <c r="AP93" s="102"/>
      <c r="AQ93" s="102"/>
    </row>
    <row r="94" spans="1:43" ht="12.75">
      <c r="A94" s="58">
        <v>1979</v>
      </c>
      <c r="AN94" s="102"/>
      <c r="AO94" s="102"/>
      <c r="AP94" s="102"/>
      <c r="AQ94" s="102"/>
    </row>
    <row r="95" spans="1:61" ht="12.75">
      <c r="A95" s="58">
        <v>1980</v>
      </c>
      <c r="AN95" s="102">
        <v>29355.697</v>
      </c>
      <c r="AO95" s="102">
        <v>13806.121</v>
      </c>
      <c r="AP95" s="102">
        <v>10625.121</v>
      </c>
      <c r="AQ95" s="102">
        <v>3181</v>
      </c>
      <c r="BH95" s="63">
        <v>1603.9</v>
      </c>
      <c r="BI95" s="63">
        <v>23</v>
      </c>
    </row>
    <row r="96" spans="1:61" ht="12.75">
      <c r="A96" s="58">
        <v>1981</v>
      </c>
      <c r="AN96" s="102"/>
      <c r="AO96" s="102"/>
      <c r="AP96" s="102"/>
      <c r="AQ96" s="102"/>
      <c r="BH96" s="63">
        <v>1767.26</v>
      </c>
      <c r="BI96" s="63">
        <v>29</v>
      </c>
    </row>
    <row r="97" spans="1:61" ht="12.75">
      <c r="A97" s="58">
        <v>1982</v>
      </c>
      <c r="AN97" s="102"/>
      <c r="AO97" s="102"/>
      <c r="AP97" s="102"/>
      <c r="AQ97" s="102"/>
      <c r="BH97" s="63">
        <v>2020.89</v>
      </c>
      <c r="BI97" s="63">
        <v>66</v>
      </c>
    </row>
    <row r="98" spans="1:61" ht="12.75">
      <c r="A98" s="58">
        <v>1983</v>
      </c>
      <c r="AN98" s="102"/>
      <c r="AO98" s="102"/>
      <c r="AP98" s="102"/>
      <c r="AQ98" s="102"/>
      <c r="BH98" s="63">
        <v>2223.96</v>
      </c>
      <c r="BI98" s="63">
        <v>133</v>
      </c>
    </row>
    <row r="99" spans="1:61" ht="12.75">
      <c r="A99" s="58">
        <v>1984</v>
      </c>
      <c r="AN99" s="102"/>
      <c r="AO99" s="102"/>
      <c r="AP99" s="102"/>
      <c r="AQ99" s="102"/>
      <c r="BH99" s="63">
        <v>1448.52</v>
      </c>
      <c r="BI99" s="63">
        <v>154</v>
      </c>
    </row>
    <row r="100" spans="1:61" ht="12.75">
      <c r="A100" s="58">
        <v>1985</v>
      </c>
      <c r="AN100" s="102"/>
      <c r="AO100" s="102"/>
      <c r="AP100" s="102"/>
      <c r="AQ100" s="102"/>
      <c r="BH100" s="63">
        <v>1547.51</v>
      </c>
      <c r="BI100" s="63">
        <v>165</v>
      </c>
    </row>
    <row r="101" spans="1:61" ht="12.75">
      <c r="A101" s="58">
        <v>1986</v>
      </c>
      <c r="AN101" s="102"/>
      <c r="AO101" s="102"/>
      <c r="AP101" s="102"/>
      <c r="AQ101" s="102"/>
      <c r="BH101" s="63">
        <v>1318.12</v>
      </c>
      <c r="BI101" s="63">
        <v>625</v>
      </c>
    </row>
    <row r="102" spans="1:61" ht="12.75">
      <c r="A102" s="58">
        <v>1987</v>
      </c>
      <c r="AN102" s="102"/>
      <c r="AO102" s="102"/>
      <c r="AP102" s="102"/>
      <c r="AQ102" s="102"/>
      <c r="BH102" s="63">
        <v>1795.84</v>
      </c>
      <c r="BI102" s="63">
        <v>662</v>
      </c>
    </row>
    <row r="103" spans="1:61" ht="12.75">
      <c r="A103" s="58">
        <v>1988</v>
      </c>
      <c r="AN103" s="102"/>
      <c r="AO103" s="102"/>
      <c r="AP103" s="102"/>
      <c r="AQ103" s="102"/>
      <c r="BH103" s="63">
        <v>2516.02</v>
      </c>
      <c r="BI103" s="63">
        <v>730</v>
      </c>
    </row>
    <row r="104" spans="1:61" ht="12.75">
      <c r="A104" s="58">
        <v>1989</v>
      </c>
      <c r="AN104" s="102"/>
      <c r="AO104" s="102"/>
      <c r="AP104" s="102"/>
      <c r="AQ104" s="102"/>
      <c r="BH104" s="63">
        <v>3086.46</v>
      </c>
      <c r="BI104" s="63">
        <v>866</v>
      </c>
    </row>
    <row r="105" spans="1:61" ht="12.75">
      <c r="A105" s="58">
        <v>1990</v>
      </c>
      <c r="AN105" s="102">
        <v>33170.907</v>
      </c>
      <c r="AO105" s="102">
        <v>28159.171</v>
      </c>
      <c r="AP105" s="102">
        <v>24509.171</v>
      </c>
      <c r="AQ105" s="102">
        <v>3650</v>
      </c>
      <c r="BH105" s="63">
        <v>2260</v>
      </c>
      <c r="BI105" s="63">
        <v>2239</v>
      </c>
    </row>
    <row r="106" spans="1:61" ht="12.75">
      <c r="A106" s="58">
        <v>1991</v>
      </c>
      <c r="AN106" s="102"/>
      <c r="AO106" s="102"/>
      <c r="AP106" s="102"/>
      <c r="AQ106" s="102"/>
      <c r="BH106" s="63">
        <v>4176</v>
      </c>
      <c r="BI106" s="63">
        <v>2427</v>
      </c>
    </row>
    <row r="107" spans="1:61" ht="12.75">
      <c r="A107" s="58">
        <v>1992</v>
      </c>
      <c r="AN107" s="102"/>
      <c r="AO107" s="102"/>
      <c r="AP107" s="102"/>
      <c r="AQ107" s="102"/>
      <c r="BH107" s="63">
        <v>4805</v>
      </c>
      <c r="BI107" s="63">
        <v>2583</v>
      </c>
    </row>
    <row r="108" spans="1:61" ht="12.75">
      <c r="A108" s="58">
        <v>1993</v>
      </c>
      <c r="AN108" s="102"/>
      <c r="AO108" s="102"/>
      <c r="AP108" s="102"/>
      <c r="AQ108" s="102"/>
      <c r="BH108" s="63">
        <v>5177</v>
      </c>
      <c r="BI108" s="63">
        <v>3469</v>
      </c>
    </row>
    <row r="109" spans="1:61" ht="12.75">
      <c r="A109" s="58">
        <v>1994</v>
      </c>
      <c r="G109"/>
      <c r="H109"/>
      <c r="I109"/>
      <c r="J109"/>
      <c r="K109"/>
      <c r="AN109" s="102"/>
      <c r="AO109" s="102"/>
      <c r="AP109" s="102"/>
      <c r="AQ109" s="102"/>
      <c r="BH109" s="63">
        <v>5990</v>
      </c>
      <c r="BI109" s="63">
        <v>3827</v>
      </c>
    </row>
    <row r="110" spans="1:61" ht="12.75">
      <c r="A110" s="58">
        <v>1995</v>
      </c>
      <c r="G110"/>
      <c r="H110"/>
      <c r="I110"/>
      <c r="J110"/>
      <c r="K110"/>
      <c r="AN110" s="102">
        <v>35537.941</v>
      </c>
      <c r="AO110" s="102">
        <v>30235.942</v>
      </c>
      <c r="AP110" s="102">
        <v>28222.542</v>
      </c>
      <c r="AQ110" s="102">
        <v>2013.4</v>
      </c>
      <c r="BH110" s="63">
        <v>6975</v>
      </c>
      <c r="BI110" s="63">
        <v>3918</v>
      </c>
    </row>
    <row r="111" spans="1:61" ht="12.75">
      <c r="A111" s="58">
        <v>1996</v>
      </c>
      <c r="G111" s="63">
        <v>41216.2</v>
      </c>
      <c r="H111" s="63">
        <v>24443</v>
      </c>
      <c r="I111" s="63">
        <v>56284.4</v>
      </c>
      <c r="J111" s="63">
        <v>18124</v>
      </c>
      <c r="K111" s="63">
        <v>20506</v>
      </c>
      <c r="AN111" s="102">
        <v>34489.859</v>
      </c>
      <c r="AO111" s="102">
        <v>29559.881</v>
      </c>
      <c r="AP111" s="102">
        <v>27745.881</v>
      </c>
      <c r="AQ111" s="102">
        <v>1814</v>
      </c>
      <c r="BH111" s="63">
        <v>9158</v>
      </c>
      <c r="BI111" s="63">
        <v>4425</v>
      </c>
    </row>
    <row r="112" spans="1:61" ht="12.75">
      <c r="A112" s="58">
        <v>1997</v>
      </c>
      <c r="G112" s="63">
        <v>49537.1</v>
      </c>
      <c r="H112" s="63">
        <v>30524</v>
      </c>
      <c r="I112" s="63">
        <v>62392.6</v>
      </c>
      <c r="J112" s="63">
        <v>24694</v>
      </c>
      <c r="K112" s="63">
        <v>21218</v>
      </c>
      <c r="AN112" s="102">
        <v>35403.329</v>
      </c>
      <c r="AO112" s="102">
        <v>29540.623</v>
      </c>
      <c r="AP112" s="102">
        <v>27053.673</v>
      </c>
      <c r="AQ112" s="102">
        <v>2486.95</v>
      </c>
      <c r="BH112" s="63">
        <v>14694</v>
      </c>
      <c r="BI112" s="63">
        <v>4925</v>
      </c>
    </row>
    <row r="113" spans="1:61" ht="12.75">
      <c r="A113" s="58">
        <v>1998</v>
      </c>
      <c r="G113" s="63">
        <v>50050.9</v>
      </c>
      <c r="H113" s="63">
        <v>34601</v>
      </c>
      <c r="I113" s="63">
        <v>62251.5</v>
      </c>
      <c r="J113" s="63">
        <v>28915</v>
      </c>
      <c r="K113" s="63">
        <v>15772</v>
      </c>
      <c r="AN113" s="102">
        <v>37437.062</v>
      </c>
      <c r="AO113" s="102">
        <v>33992.102</v>
      </c>
      <c r="AP113" s="102">
        <v>28035.202</v>
      </c>
      <c r="AQ113" s="102">
        <v>5956.9</v>
      </c>
      <c r="BH113" s="63">
        <v>19189</v>
      </c>
      <c r="BI113" s="63">
        <v>5158</v>
      </c>
    </row>
    <row r="114" spans="1:61" ht="12.75">
      <c r="A114" s="58">
        <v>1999</v>
      </c>
      <c r="G114" s="63">
        <v>55792.3</v>
      </c>
      <c r="H114" s="63">
        <v>39762</v>
      </c>
      <c r="I114" s="63">
        <v>67275.2</v>
      </c>
      <c r="J114" s="63">
        <v>31470</v>
      </c>
      <c r="K114" s="63">
        <v>18486</v>
      </c>
      <c r="AN114" s="102">
        <v>37260.891</v>
      </c>
      <c r="AO114" s="102">
        <v>34456.592</v>
      </c>
      <c r="AP114" s="102">
        <v>27654.169</v>
      </c>
      <c r="AQ114" s="102">
        <v>6802.423</v>
      </c>
      <c r="BH114" s="63">
        <v>22479</v>
      </c>
      <c r="BI114" s="63">
        <v>5659</v>
      </c>
    </row>
    <row r="115" spans="1:61" ht="12.75">
      <c r="A115" s="58">
        <v>2000</v>
      </c>
      <c r="G115" s="63">
        <v>67928.5</v>
      </c>
      <c r="H115" s="63">
        <v>46437</v>
      </c>
      <c r="I115" s="63">
        <v>69530.7</v>
      </c>
      <c r="J115" s="63">
        <v>35480</v>
      </c>
      <c r="K115" s="63">
        <v>16638</v>
      </c>
      <c r="AN115" s="102">
        <v>37837.496</v>
      </c>
      <c r="AO115" s="102">
        <v>33565.023</v>
      </c>
      <c r="AP115" s="102">
        <v>27432.816</v>
      </c>
      <c r="AQ115" s="102">
        <v>6132.207</v>
      </c>
      <c r="BH115" s="63">
        <v>26944</v>
      </c>
      <c r="BI115" s="63">
        <v>5766</v>
      </c>
    </row>
    <row r="116" spans="1:61" ht="12.75">
      <c r="A116" s="58">
        <v>2001</v>
      </c>
      <c r="G116" s="63">
        <v>70047.5</v>
      </c>
      <c r="H116" s="63">
        <v>51525</v>
      </c>
      <c r="I116" s="63">
        <v>71912</v>
      </c>
      <c r="J116" s="63">
        <v>39074</v>
      </c>
      <c r="K116" s="63">
        <v>16524</v>
      </c>
      <c r="AN116" s="102">
        <v>34660.374</v>
      </c>
      <c r="AO116" s="102">
        <v>30931.128</v>
      </c>
      <c r="AP116" s="102">
        <v>24915.856</v>
      </c>
      <c r="AQ116" s="102">
        <v>6015.272</v>
      </c>
      <c r="BH116" s="63">
        <v>30392</v>
      </c>
      <c r="BI116" s="63">
        <v>5914</v>
      </c>
    </row>
    <row r="117" spans="1:61" ht="12.75">
      <c r="A117" s="58">
        <v>2002</v>
      </c>
      <c r="G117" s="63">
        <v>75620.1</v>
      </c>
      <c r="H117" s="63">
        <v>60760</v>
      </c>
      <c r="I117" s="63">
        <v>72187</v>
      </c>
      <c r="J117" s="63">
        <v>38808</v>
      </c>
      <c r="K117" s="63">
        <v>16193</v>
      </c>
      <c r="BH117" s="63">
        <v>31710</v>
      </c>
      <c r="BI117" s="63">
        <v>6807</v>
      </c>
    </row>
    <row r="118" ht="12.75">
      <c r="BH118"/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D9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H3" sqref="BH3"/>
    </sheetView>
  </sheetViews>
  <sheetFormatPr defaultColWidth="9.140625" defaultRowHeight="12.75"/>
  <cols>
    <col min="1" max="1" width="9.140625" style="48" customWidth="1"/>
    <col min="2" max="26" width="9.140625" style="63" customWidth="1"/>
    <col min="27" max="27" width="7.421875" style="63" customWidth="1"/>
    <col min="28" max="48" width="9.140625" style="63" customWidth="1"/>
    <col min="49" max="49" width="8.7109375" style="63" customWidth="1"/>
    <col min="50" max="66" width="9.140625" style="63" customWidth="1"/>
    <col min="67" max="67" width="7.8515625" style="63" customWidth="1"/>
    <col min="68" max="16384" width="9.140625" style="63" customWidth="1"/>
  </cols>
  <sheetData>
    <row r="1" spans="1:95" ht="13.5" thickBot="1">
      <c r="A1" s="86" t="s">
        <v>426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90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 t="s">
        <v>421</v>
      </c>
      <c r="H4" s="67" t="s">
        <v>421</v>
      </c>
      <c r="I4" s="67" t="s">
        <v>421</v>
      </c>
      <c r="J4" s="67" t="s">
        <v>421</v>
      </c>
      <c r="K4" s="67" t="s">
        <v>421</v>
      </c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 t="s">
        <v>213</v>
      </c>
      <c r="V4" s="67" t="s">
        <v>19</v>
      </c>
      <c r="W4" s="67" t="s">
        <v>39</v>
      </c>
      <c r="X4" s="67" t="s">
        <v>43</v>
      </c>
      <c r="Y4" s="67" t="s">
        <v>230</v>
      </c>
      <c r="Z4" s="67" t="s">
        <v>50</v>
      </c>
      <c r="AA4" s="67"/>
      <c r="AB4" s="67"/>
      <c r="AC4" s="67" t="s">
        <v>402</v>
      </c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403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379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383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ht="12.75">
      <c r="A7" s="55" t="s">
        <v>0</v>
      </c>
    </row>
    <row r="8" spans="1:92" ht="12.75">
      <c r="A8" s="56">
        <v>1865</v>
      </c>
      <c r="Y8" s="63">
        <v>80.869</v>
      </c>
      <c r="AW8" s="63">
        <v>61.781</v>
      </c>
      <c r="BO8" s="63">
        <f>Y8-AW8</f>
        <v>19.088</v>
      </c>
      <c r="CF8" s="63">
        <v>9.551</v>
      </c>
      <c r="CN8" s="63">
        <f>BO8-CF8</f>
        <v>9.537</v>
      </c>
    </row>
    <row r="9" spans="1:92" ht="12.75">
      <c r="A9" s="57">
        <v>1875</v>
      </c>
      <c r="Y9" s="63">
        <v>174.611</v>
      </c>
      <c r="AW9" s="63">
        <v>129.36</v>
      </c>
      <c r="BO9" s="63">
        <f>Y9-AW9</f>
        <v>45.250999999999976</v>
      </c>
      <c r="CF9" s="63">
        <v>24.085</v>
      </c>
      <c r="CN9" s="63">
        <f>BO9-CF9</f>
        <v>21.165999999999976</v>
      </c>
    </row>
    <row r="10" spans="1:91" ht="12.75">
      <c r="A10" s="58">
        <v>1880</v>
      </c>
      <c r="Z10" s="63">
        <v>179.4</v>
      </c>
      <c r="AV10" s="63">
        <v>123.078</v>
      </c>
      <c r="BN10" s="63">
        <v>56.412</v>
      </c>
      <c r="CE10" s="63">
        <v>34.437</v>
      </c>
      <c r="CM10" s="63">
        <f>BN10-CE10</f>
        <v>21.975</v>
      </c>
    </row>
    <row r="11" spans="1:92" ht="12.75">
      <c r="A11" s="58">
        <v>1885</v>
      </c>
      <c r="Y11" s="63">
        <v>246.62</v>
      </c>
      <c r="AW11" s="63">
        <v>161.16</v>
      </c>
      <c r="BO11" s="63">
        <f>Y11-AW11</f>
        <v>85.46000000000001</v>
      </c>
      <c r="CF11" s="63">
        <v>55.184</v>
      </c>
      <c r="CN11" s="63">
        <f>BO11-CF11</f>
        <v>30.27600000000001</v>
      </c>
    </row>
    <row r="12" spans="1:91" ht="12.75">
      <c r="A12" s="58">
        <v>1890</v>
      </c>
      <c r="Z12" s="63">
        <v>425.727</v>
      </c>
      <c r="AV12" s="63">
        <v>194.439</v>
      </c>
      <c r="BN12" s="63">
        <v>231.288</v>
      </c>
      <c r="CE12" s="63">
        <v>164</v>
      </c>
      <c r="CM12" s="63">
        <f>AV12-CE12</f>
        <v>30.438999999999993</v>
      </c>
    </row>
    <row r="13" spans="1:92" ht="12.75">
      <c r="A13" s="58">
        <v>1895</v>
      </c>
      <c r="Y13" s="63">
        <v>552.505</v>
      </c>
      <c r="AW13" s="63">
        <v>262.377</v>
      </c>
      <c r="BO13" s="63">
        <f>Y13-AW13</f>
        <v>290.128</v>
      </c>
      <c r="CF13" s="63">
        <v>199.926</v>
      </c>
      <c r="CN13" s="63">
        <f>BO13-CF13</f>
        <v>90.202</v>
      </c>
    </row>
    <row r="14" spans="1:94" ht="12.75">
      <c r="A14" s="58">
        <v>1897</v>
      </c>
      <c r="AF14" s="63">
        <f>BA14+BT14</f>
        <v>304.3</v>
      </c>
      <c r="BT14" s="63">
        <v>304.3</v>
      </c>
      <c r="CH14" s="63">
        <f>2+110.6+15.7+2.4</f>
        <v>130.7</v>
      </c>
      <c r="CP14" s="63">
        <f>BT14-CH14</f>
        <v>173.60000000000002</v>
      </c>
    </row>
    <row r="15" spans="1:34" ht="12.75">
      <c r="A15" s="58">
        <v>1900</v>
      </c>
      <c r="Q15" s="63">
        <v>650</v>
      </c>
      <c r="W15" s="63">
        <v>1250</v>
      </c>
      <c r="AH15" s="63">
        <v>300</v>
      </c>
    </row>
    <row r="16" ht="12.75">
      <c r="A16" s="58">
        <v>1901</v>
      </c>
    </row>
    <row r="17" spans="1:89" ht="12.75">
      <c r="A17" s="58">
        <v>1902</v>
      </c>
      <c r="P17" s="63">
        <v>3252</v>
      </c>
      <c r="AR17" s="63">
        <v>961</v>
      </c>
      <c r="BJ17" s="63">
        <v>2291.7</v>
      </c>
      <c r="CC17" s="63">
        <v>158</v>
      </c>
      <c r="CK17" s="63">
        <f>BJ17-CC17</f>
        <v>2133.7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688.268</v>
      </c>
      <c r="AW20" s="63">
        <v>307.76</v>
      </c>
      <c r="BO20" s="63">
        <f>Y20-AW20</f>
        <v>380.50800000000004</v>
      </c>
      <c r="CF20" s="63">
        <v>237.288</v>
      </c>
      <c r="CN20" s="63">
        <f>BO20-CF20</f>
        <v>143.22000000000003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1047.8999999999999</v>
      </c>
      <c r="BA23" s="63">
        <f>25.4+273.7</f>
        <v>299.09999999999997</v>
      </c>
      <c r="BT23" s="63">
        <v>748.8</v>
      </c>
      <c r="CH23" s="63">
        <f>43.2+56.8+9+1</f>
        <v>110</v>
      </c>
      <c r="CP23" s="63">
        <f>BT23-CH23</f>
        <v>638.8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8375</v>
      </c>
      <c r="T28" s="63">
        <v>756.6</v>
      </c>
      <c r="X28" s="63">
        <v>4983.32</v>
      </c>
      <c r="Y28" s="63">
        <v>1169.542</v>
      </c>
      <c r="Z28" s="63">
        <v>999.236</v>
      </c>
      <c r="AG28" s="63">
        <v>1242</v>
      </c>
      <c r="AR28" s="63">
        <v>2950</v>
      </c>
      <c r="AV28" s="63">
        <v>316.404</v>
      </c>
      <c r="AW28" s="63">
        <v>445.481</v>
      </c>
      <c r="BJ28" s="63">
        <v>5784.5</v>
      </c>
      <c r="BN28" s="63">
        <v>682.832</v>
      </c>
      <c r="BO28" s="63">
        <f>Y28-AW28</f>
        <v>724.0609999999999</v>
      </c>
      <c r="CC28" s="63">
        <v>2203</v>
      </c>
      <c r="CE28" s="63">
        <v>457.822</v>
      </c>
      <c r="CF28" s="63">
        <v>396.615</v>
      </c>
      <c r="CK28" s="63">
        <f>BJ28-CC28</f>
        <v>3581.5</v>
      </c>
      <c r="CM28" s="63">
        <f>BN28-CE28</f>
        <v>225.01</v>
      </c>
      <c r="CN28" s="63">
        <f>BO28-CF28</f>
        <v>327.4459999999999</v>
      </c>
    </row>
    <row r="29" spans="1:94" ht="12.75">
      <c r="A29" s="58">
        <v>1914</v>
      </c>
      <c r="C29" s="63">
        <v>8900</v>
      </c>
      <c r="D29" s="63">
        <f>AK29+BE29</f>
        <v>9754</v>
      </c>
      <c r="L29" s="63">
        <v>900</v>
      </c>
      <c r="M29" s="63">
        <f>47+320</f>
        <v>367</v>
      </c>
      <c r="Q29" s="63">
        <v>1600</v>
      </c>
      <c r="R29" s="63">
        <f>AS29+BK29</f>
        <v>1013</v>
      </c>
      <c r="U29" s="63">
        <v>811.288</v>
      </c>
      <c r="V29" s="63">
        <f>AU29+BM29</f>
        <v>5066</v>
      </c>
      <c r="W29" s="63">
        <v>3700</v>
      </c>
      <c r="AD29" s="63">
        <f>AZ29+BS29</f>
        <v>1487</v>
      </c>
      <c r="AF29" s="63">
        <f>BA29+BT29</f>
        <v>1628.4</v>
      </c>
      <c r="AH29" s="63">
        <v>1650</v>
      </c>
      <c r="AK29" s="63">
        <v>2185</v>
      </c>
      <c r="AS29" s="63">
        <v>302</v>
      </c>
      <c r="AT29" s="63">
        <f>259.225</f>
        <v>259.225</v>
      </c>
      <c r="AU29" s="63">
        <v>1481</v>
      </c>
      <c r="AZ29" s="63">
        <v>93</v>
      </c>
      <c r="BA29" s="63">
        <f>42.6+310</f>
        <v>352.6</v>
      </c>
      <c r="BE29" s="63">
        <v>7569</v>
      </c>
      <c r="BK29" s="63">
        <v>711</v>
      </c>
      <c r="BL29" s="63">
        <f>811.288-259.225</f>
        <v>552.063</v>
      </c>
      <c r="BM29" s="63">
        <v>3585</v>
      </c>
      <c r="BS29" s="63">
        <v>1394</v>
      </c>
      <c r="BT29" s="63">
        <v>1275.8</v>
      </c>
      <c r="CD29" s="63">
        <v>349.082</v>
      </c>
      <c r="CH29" s="63">
        <f>23.8+110.4+37.9+3.6</f>
        <v>175.70000000000002</v>
      </c>
      <c r="CL29" s="63">
        <f>BL29-CD29</f>
        <v>202.981</v>
      </c>
      <c r="CP29" s="63">
        <f>BT29-CH29</f>
        <v>1100.1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2395.7</v>
      </c>
      <c r="BA34" s="63">
        <f>111.6+306.5</f>
        <v>418.1</v>
      </c>
      <c r="BT34" s="63">
        <v>1977.6</v>
      </c>
      <c r="CH34" s="63">
        <f>41.4+122.9+43.3+3.6</f>
        <v>211.20000000000002</v>
      </c>
      <c r="CP34" s="63">
        <f>BT34-CH34</f>
        <v>1766.3999999999999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f>464.1+389.6</f>
        <v>853.7</v>
      </c>
      <c r="BT39" s="63">
        <v>2779.3</v>
      </c>
      <c r="CP39" s="63">
        <f>BT39-CH39</f>
        <v>2779.3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>
        <v>1126.986</v>
      </c>
      <c r="AV43" s="63">
        <f>Argentina!AV43+Brazil!AV43+Chile!AV43+Colombia!AV43+Cuba!AV43+Mexico!AV43+Uruguay!AV43+Venezuela!AV43</f>
        <v>329.463</v>
      </c>
      <c r="BN43" s="63">
        <f>Argentina!BN43+Brazil!BN43+Chile!BN43+Colombia!BN43+Cuba!BN43+Mexico!BN43+Uruguay!BN43+Venezuela!BN43</f>
        <v>771.3580000000001</v>
      </c>
      <c r="CE43" s="63">
        <f>Argentina!CE43+Brazil!CE43+Chile!CE43+Colombia!CE43+Cuba!CE43+Mexico!CE43+Uruguay!CE43+Venezuela!CE43</f>
        <v>472.213</v>
      </c>
      <c r="CM43" s="63">
        <f>BN43-CE43</f>
        <v>299.14500000000004</v>
      </c>
    </row>
    <row r="44" spans="1:94" ht="12.75">
      <c r="A44" s="58">
        <v>1929</v>
      </c>
      <c r="X44" s="63">
        <v>5889.353</v>
      </c>
      <c r="AF44" s="63">
        <f>BA44+BT44</f>
        <v>5369.7</v>
      </c>
      <c r="AG44" s="63">
        <v>5587.49</v>
      </c>
      <c r="BA44" s="63">
        <f>1294.1+429.8</f>
        <v>1723.8999999999999</v>
      </c>
      <c r="BT44" s="63">
        <v>3645.8</v>
      </c>
      <c r="BW44" s="63">
        <v>3462</v>
      </c>
      <c r="CP44" s="63">
        <f>BT44-CH44</f>
        <v>3645.8</v>
      </c>
    </row>
    <row r="45" spans="1:27" ht="12.75">
      <c r="A45" s="58">
        <v>1930</v>
      </c>
      <c r="AA45" s="63">
        <f>360+151+49+83+50</f>
        <v>693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spans="1:15" ht="12.75">
      <c r="A49" s="58">
        <v>1934</v>
      </c>
      <c r="O49" s="72">
        <v>2900</v>
      </c>
    </row>
    <row r="50" spans="1:53" ht="12.75">
      <c r="A50" s="58">
        <v>1935</v>
      </c>
      <c r="BA50" s="63">
        <f>1241.2+433.6</f>
        <v>1674.8000000000002</v>
      </c>
    </row>
    <row r="51" spans="1:75" ht="12.75">
      <c r="A51" s="58">
        <v>1936</v>
      </c>
      <c r="BW51" s="63">
        <v>2803</v>
      </c>
    </row>
    <row r="52" ht="12.75">
      <c r="A52" s="58">
        <v>1937</v>
      </c>
    </row>
    <row r="53" spans="1:95" ht="12.75">
      <c r="A53" s="58">
        <v>1938</v>
      </c>
      <c r="C53" s="63">
        <v>11300</v>
      </c>
      <c r="E53" s="63">
        <f>Argentina!E53+Bolivia!E53+Brazil!E53+Chile!E53+Colombia!E53+CostaRica!E53+Cuba!E53+Ecuador!E53+ElSalvador!E53+Guatemala!E53+Haiti!E53+Honduras!E53+Jamaica!E53+Mexico!E53+Nicaragua!E53+Panama!E53+Paraguay!E53+Peru!E53+Uruguay!E53+Venezuela!E53</f>
        <v>10884.099999999999</v>
      </c>
      <c r="L53" s="63">
        <v>150</v>
      </c>
      <c r="N53" s="63">
        <f>Argentina!N53+Bolivia!N53+Brazil!N53+Chile!N53+Colombia!N53+CostaRica!N53+Cuba!N53+Ecuador!N53+ElSalvador!N53+Guatemala!N53+Haiti!N53+Honduras!N53+Jamaica!N53+Mexico!N53+Nicaragua!N53+Panama!N53+Paraguay!N53+Peru!N53+Uruguay!N53+Venezuela!N53</f>
        <v>138.29999999999998</v>
      </c>
      <c r="Q53" s="63">
        <v>400</v>
      </c>
      <c r="S53" s="63">
        <f>Argentina!S53+Bolivia!S53+Brazil!S53+Chile!S53+Colombia!S53+CostaRica!S53+Cuba!S53+Ecuador!S53+ElSalvador!S53+Guatemala!S53+Haiti!S53+Honduras!S53+Jamaica!S53+Mexico!S53+Nicaragua!S53+Panama!S53+Paraguay!S53+Peru!S53+Uruguay!S53+Venezuela!S53</f>
        <v>367.69999999999993</v>
      </c>
      <c r="W53" s="63">
        <v>4900</v>
      </c>
      <c r="AB53" s="63">
        <f>Argentina!AB53+Bolivia!AB53+Brazil!AB53+Chile!AB53+Colombia!AB53+CostaRica!AB53+Cuba!AB53+Ecuador!AB53+ElSalvador!AB53+Guatemala!AB53+Haiti!AB53+Honduras!AB53+Jamaica!AB53+Mexico!AB53+Nicaragua!AB53+Panama!AB53+Paraguay!AB53+Peru!AB53+Uruguay!AB53+Venezuela!AB53</f>
        <v>4707.2</v>
      </c>
      <c r="AC53" s="63">
        <f>Argentina!AC53+Brazil!AC53+Chile!AC53+Peru!AC53+Uruguay!AC53+Mexico!AC53+Cuba!AC53+37</f>
        <v>774</v>
      </c>
      <c r="AH53" s="63">
        <v>4150</v>
      </c>
      <c r="AI53" s="63">
        <f>Argentina!AI53+Bolivia!AI53+Brazil!AI53+Chile!AI53+Colombia!AI53+CostaRica!AI53+Cuba!AI53+Ecuador!AI53+ElSalvador!AI53+Guatemala!AI53+Haiti!AI53+Honduras!AI53+Jamaica!AI53+Mexico!AI53+Nicaragua!AI53+Panama!AI53+Paraguay!AI53+Peru!AI53+Uruguay!AI53+Venezuela!AI53</f>
        <v>3490.0000000000005</v>
      </c>
      <c r="AL53" s="63">
        <f>Argentina!AL53+Bolivia!AL53+Brazil!AL53+Chile!AL53+Colombia!AL53+CostaRica!AL53+Cuba!AL53+Ecuador!AL53+ElSalvador!AL53+Guatemala!AL53+Haiti!AL53+Honduras!AL53+Jamaica!AL53+Mexico!AL53+Nicaragua!AL53+Panama!AL53+Paraguay!AL53+Peru!AL53+Uruguay!AL53+Venezuela!AL53</f>
        <v>3185.2999999999997</v>
      </c>
      <c r="AX53" s="63">
        <f>Argentina!AX53+Bolivia!AX53+Brazil!AX53+Chile!AX53+Colombia!AX53+CostaRica!AX53+Cuba!AX53+Ecuador!AX53+ElSalvador!AX53+Guatemala!AX53+Haiti!AX53+Honduras!AX53+Jamaica!AX53+Mexico!AX53+Nicaragua!AX53+Panama!AX53+Paraguay!AX53+Peru!AX53+Uruguay!AX53+Venezuela!AX53</f>
        <v>1350.9</v>
      </c>
      <c r="AY53" s="63">
        <f>Argentina!AY53+Brazil!AY53+Chile!AY53+Uruguay!AY53+Mexico!AY53+4.1+6.9</f>
        <v>172.20000000000002</v>
      </c>
      <c r="BC53" s="63">
        <f>Argentina!BC53+Bolivia!BC53+Brazil!BC53+Chile!BC53+Colombia!BC53+CostaRica!BC53+Cuba!BC53+Ecuador!BC53+ElSalvador!BC53+Guatemala!BC53+Haiti!BC53+Honduras!BC53+Jamaica!BC53+Mexico!BC53+Nicaragua!BC53+Panama!BC53+Paraguay!BC53+Peru!BC53+Uruguay!BC53+Venezuela!BC53</f>
        <v>1237.2</v>
      </c>
      <c r="BF53" s="63">
        <f>Argentina!BF53+Bolivia!BF53+Brazil!BF53+Chile!BF53+Colombia!BF53+CostaRica!BF53+Cuba!BF53+Ecuador!BF53+ElSalvador!BF53+Guatemala!BF53+Haiti!BF53+Honduras!BF53+Jamaica!BF53+Mexico!BF53+Nicaragua!BF53+Panama!BF53+Paraguay!BF53+Peru!BF53+Uruguay!BF53+Venezuela!BF53</f>
        <v>7494.999999999999</v>
      </c>
      <c r="BP53" s="63">
        <f>Argentina!BP53+Bolivia!BP53+Brazil!BP53+Chile!BP53+Colombia!BP53+CostaRica!BP53+Cuba!BP53+Ecuador!BP53+ElSalvador!BP53+Guatemala!BP53+Haiti!BP53+Honduras!BP53+Jamaica!BP53+Mexico!BP53+Nicaragua!BP53+Panama!BP53+Paraguay!BP53+Peru!BP53+Uruguay!BP53+Venezuela!BP53</f>
        <v>3228.2999999999997</v>
      </c>
      <c r="BQ53" s="63">
        <f>AC53-AY53</f>
        <v>601.8</v>
      </c>
      <c r="BX53" s="63">
        <f>Argentina!BX53+Bolivia!BX53+Brazil!BX53+Chile!BX53+Colombia!BX53+CostaRica!BX53+Cuba!BX53+Ecuador!BX53+ElSalvador!BX53+Guatemala!BX53+Haiti!BX53+Honduras!BX53+Jamaica!BX53+Mexico!BX53+Nicaragua!BX53+Panama!BX53+Paraguay!BX53+Peru!BX53+Uruguay!BX53+Venezuela!BX53</f>
        <v>2747.9</v>
      </c>
      <c r="CB53" s="63">
        <f>Argentina!CB53+Bolivia!CB53+Brazil!CB53+Chile!CB53+Colombia!CB53+CostaRica!CB53+Cuba!CB53+Ecuador!CB53+ElSalvador!CB53+Guatemala!CB53+Haiti!CB53+Honduras!CB53+Jamaica!CB53+Mexico!CB53+Nicaragua!CB53+Panama!CB53+Paraguay!CB53+Peru!CB53+Uruguay!CB53+Venezuela!CB53</f>
        <v>1864.6</v>
      </c>
      <c r="CG53" s="63">
        <f>Argentina!CG53+Bolivia!CG53+Brazil!CG53+Chile!CG53+Colombia!CG53+CostaRica!CG53+Cuba!CG53+Ecuador!CG53+ElSalvador!CG53+Guatemala!CG53+Haiti!CG53+Honduras!CG53+Jamaica!CG53+Mexico!CG53+Nicaragua!CG53+Panama!CG53+Paraguay!CG53+Peru!CG53+Uruguay!CG53+Venezuela!CG53</f>
        <v>1704.6</v>
      </c>
      <c r="CI53" s="63">
        <f>Argentina!CI53+Bolivia!CI53+Brazil!CI53+Chile!CI53+Colombia!CI53+CostaRica!CI53+Cuba!CI53+Ecuador!CI53+ElSalvador!CI53+Guatemala!CI53+Haiti!CI53+Honduras!CI53+Jamaica!CI53+Mexico!CI53+Nicaragua!CI53+Panama!CI53+Paraguay!CI53+Peru!CI53+Uruguay!CI53+Venezuela!CI53</f>
        <v>0</v>
      </c>
      <c r="CO53" s="63">
        <f>BP53-CG53</f>
        <v>1523.6999999999998</v>
      </c>
      <c r="CQ53" s="63">
        <f>BX53-CI53</f>
        <v>2747.9</v>
      </c>
    </row>
    <row r="54" spans="1:91" ht="12.75">
      <c r="A54" s="58">
        <v>1939</v>
      </c>
      <c r="AC54" s="63">
        <f>Argentina!AC54+Brazil!AC54+Chile!AC54+Peru!AC54+Uruguay!AC54+Mexico!AC54+Cuba!AC54+37</f>
        <v>758</v>
      </c>
      <c r="AY54" s="63">
        <f>Argentina!AY54+Brazil!AY54+Chile!AY54+Uruguay!AY54+Mexico!AY54+4.1+6.9</f>
        <v>179</v>
      </c>
      <c r="BN54" s="63">
        <v>803.754</v>
      </c>
      <c r="BQ54" s="63">
        <f aca="true" t="shared" si="0" ref="BQ54:BQ63">AC54-AY54</f>
        <v>579</v>
      </c>
      <c r="CE54" s="63">
        <v>477.765</v>
      </c>
      <c r="CM54" s="63">
        <f>BN54-CE54</f>
        <v>325.98900000000003</v>
      </c>
    </row>
    <row r="55" spans="1:69" ht="12.75">
      <c r="A55" s="58">
        <v>1940</v>
      </c>
      <c r="AC55" s="63">
        <f>Argentina!AC55+Brazil!AC55+Chile!AC55+Peru!AC55+Uruguay!AC55+Mexico!AC55+Cuba!AC55+34</f>
        <v>750</v>
      </c>
      <c r="AY55" s="63">
        <f>Argentina!AY55+Brazil!AY55+Chile!AY55+Uruguay!AY55+Mexico!AY55+6.3+6.9</f>
        <v>180.3</v>
      </c>
      <c r="BQ55" s="63">
        <f t="shared" si="0"/>
        <v>569.7</v>
      </c>
    </row>
    <row r="56" spans="1:69" ht="12.75">
      <c r="A56" s="58">
        <v>1941</v>
      </c>
      <c r="AC56" s="63">
        <f>Argentina!AC56+Brazil!AC56+Chile!AC56+Peru!AC56+Uruguay!AC56+Mexico!AC56+Cuba!AC56+34</f>
        <v>742</v>
      </c>
      <c r="AY56" s="63">
        <f>Argentina!AY56+Brazil!AY56+Chile!AY56+Uruguay!AY56+Mexico!AY56+4+6.9</f>
        <v>177.10000000000002</v>
      </c>
      <c r="BQ56" s="63">
        <f t="shared" si="0"/>
        <v>564.9</v>
      </c>
    </row>
    <row r="57" spans="1:69" ht="12.75">
      <c r="A57" s="58">
        <v>1942</v>
      </c>
      <c r="AC57" s="63">
        <f>Argentina!AC57+Brazil!AC57+Chile!AC57+Peru!AC57+Uruguay!AC57+Mexico!AC57+Cuba!AC57+34</f>
        <v>728</v>
      </c>
      <c r="AY57" s="63">
        <f>Argentina!AY57+Brazil!AY57+Chile!AY57+Uruguay!AY57+Mexico!AY57+4+7</f>
        <v>171.79999999999998</v>
      </c>
      <c r="BQ57" s="63">
        <f t="shared" si="0"/>
        <v>556.2</v>
      </c>
    </row>
    <row r="58" spans="1:75" ht="12.75">
      <c r="A58" s="58">
        <v>1943</v>
      </c>
      <c r="AC58" s="63">
        <f>Argentina!AC58+Brazil!AC58+Chile!AC58+Peru!AC58+Uruguay!AC58+Mexico!AC58+Cuba!AC58+33</f>
        <v>707</v>
      </c>
      <c r="AY58" s="63">
        <f>Argentina!AY58+Brazil!AY58+Chile!AY58+Uruguay!AY58+Mexico!AY58+4+6.6</f>
        <v>158.4</v>
      </c>
      <c r="BQ58" s="63">
        <f t="shared" si="0"/>
        <v>548.6</v>
      </c>
      <c r="BW58" s="63">
        <v>2721</v>
      </c>
    </row>
    <row r="59" spans="1:69" ht="12.75">
      <c r="A59" s="58">
        <v>1944</v>
      </c>
      <c r="AC59" s="63">
        <f>Argentina!AC59+Brazil!AC59+Chile!AC59+Peru!AC59+Uruguay!AC59+Mexico!AC59+Cuba!AC59+33</f>
        <v>649</v>
      </c>
      <c r="AY59" s="63">
        <f>Argentina!AY59+Brazil!AY59+Chile!AY59+Uruguay!AY59+Mexico!AY59+3.4+6.1</f>
        <v>107.60000000000001</v>
      </c>
      <c r="BQ59" s="63">
        <f t="shared" si="0"/>
        <v>541.4</v>
      </c>
    </row>
    <row r="60" spans="1:69" ht="12.75">
      <c r="A60" s="58">
        <v>1945</v>
      </c>
      <c r="AC60" s="63">
        <f>Argentina!AC60+Brazil!AC60+Chile!AC60+Peru!AC60+Uruguay!AC60+Mexico!AC60+Cuba!AC60+33</f>
        <v>628</v>
      </c>
      <c r="AY60" s="63">
        <f>Argentina!AY60+Brazil!AY60+Chile!AY60+Uruguay!AY60+Mexico!AY60+2.9+5.9</f>
        <v>99.00000000000003</v>
      </c>
      <c r="BQ60" s="63">
        <f t="shared" si="0"/>
        <v>529</v>
      </c>
    </row>
    <row r="61" spans="1:69" ht="12.75">
      <c r="A61" s="58">
        <v>1946</v>
      </c>
      <c r="AC61" s="63">
        <f>Argentina!AC61+Brazil!AC61+Chile!AC61+Peru!AC61+Uruguay!AC61+Mexico!AC61+Cuba!AC61+33</f>
        <v>603</v>
      </c>
      <c r="AY61" s="63">
        <f>Argentina!AY61+Brazil!AY61+Chile!AY61+Uruguay!AY61+Mexico!AY61+2.8+5.4</f>
        <v>90.7</v>
      </c>
      <c r="BQ61" s="63">
        <f t="shared" si="0"/>
        <v>512.3</v>
      </c>
    </row>
    <row r="62" spans="1:69" ht="12.75">
      <c r="A62" s="58">
        <v>1947</v>
      </c>
      <c r="AC62" s="63">
        <f>Argentina!AC62+Brazil!AC62+Chile!AC62+Peru!AC62+Uruguay!AC62+Mexico!AC62+Cuba!AC62+32</f>
        <v>586</v>
      </c>
      <c r="AY62" s="63">
        <f>Argentina!AY62+Brazil!AY62+Chile!AY62+Uruguay!AY62+Mexico!AY62+2.4+5.2</f>
        <v>78.30000000000001</v>
      </c>
      <c r="BQ62" s="63">
        <f t="shared" si="0"/>
        <v>507.7</v>
      </c>
    </row>
    <row r="63" spans="1:69" ht="12.75">
      <c r="A63" s="58">
        <v>1948</v>
      </c>
      <c r="AC63" s="63">
        <f>Argentina!AC63+Brazil!AC63+Chile!AC63+Peru!AC63+Uruguay!AC63+Mexico!AC63+Cuba!AC63+36</f>
        <v>314</v>
      </c>
      <c r="AY63" s="63">
        <f>Argentina!AY63+Brazil!AY63+Chile!AY63+Uruguay!AY63+Mexico!AY63+2.1+4.2</f>
        <v>65.5</v>
      </c>
      <c r="BQ63" s="63">
        <f t="shared" si="0"/>
        <v>248.5</v>
      </c>
    </row>
    <row r="64" ht="12.75">
      <c r="A64" s="58">
        <v>1949</v>
      </c>
    </row>
    <row r="65" spans="1:75" ht="12.75">
      <c r="A65" s="58">
        <v>1950</v>
      </c>
      <c r="BW65" s="63">
        <v>4445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W72" s="63">
        <v>480</v>
      </c>
      <c r="BW72" s="63">
        <v>7434</v>
      </c>
    </row>
    <row r="73" ht="12.75">
      <c r="A73" s="58">
        <v>1958</v>
      </c>
    </row>
    <row r="74" spans="1:75" ht="12.75">
      <c r="A74" s="58">
        <v>1959</v>
      </c>
      <c r="BW74" s="63">
        <v>8218</v>
      </c>
    </row>
    <row r="75" spans="1:34" ht="12.75">
      <c r="A75" s="58">
        <v>1960</v>
      </c>
      <c r="AH75" s="63">
        <v>8390</v>
      </c>
    </row>
    <row r="76" ht="12.75">
      <c r="A76" s="58">
        <v>1961</v>
      </c>
    </row>
    <row r="77" spans="1:12" ht="12.75">
      <c r="A77" s="58">
        <v>1962</v>
      </c>
      <c r="L77" s="63">
        <v>340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9752</v>
      </c>
    </row>
    <row r="82" spans="1:59" ht="12.75">
      <c r="A82" s="58">
        <v>1967</v>
      </c>
      <c r="BG82" s="63">
        <f>Argentina!BG82+Bolivia!BG82+Brazil!BG82+Chile!BG82+Colombia!BG82+CostaRica!BG82+Ecuador!BG82+ElSalvador!BG82+Guatemala!BG82+Haiti!BG82+Honduras!BG82+Jamaica!BG82+Mexico!BG82+Nicaragua!BG82+Panama!BG82+Paraguay!BG82+Peru!BG82+Uruguay!BG82+Venezuela!BG82</f>
        <v>15819.8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63">
        <f>Argentina!AN85+Bolivia!AN85+Brazil!AN85+Chile!AN85+Colombia!AN85+CostaRica!AN85+Cuba!AN85+Ecuador!AN85+ElSalvador!AN85+Guatemala!AN85+Haiti!AN85+Honduras!AN85+Jamaica!AN85+Mexico!AN85+Nicaragua!AN85+Panama!AN85+Paraguay!AN85+Peru!AN85+Uruguay!AN85+Venezuela!AN85</f>
        <v>31983.835999999996</v>
      </c>
      <c r="AO85" s="63">
        <f>Argentina!AO85+Bolivia!AO85+Brazil!AO85+Chile!AO85+Colombia!AO85+CostaRica!AO85+Cuba!AO85+Ecuador!AO85+ElSalvador!AO85+Guatemala!AO85+Haiti!AO85+Honduras!AO85+Jamaica!AO85+Mexico!AO85+Nicaragua!AO85+Panama!AO85+Paraguay!AO85+Peru!AO85+Uruguay!AO85+Venezuela!AO85</f>
        <v>27075.075999999997</v>
      </c>
      <c r="AP85" s="63">
        <f>Argentina!AP85+Bolivia!AP85+Brazil!AP85+Chile!AP85+Colombia!AP85+CostaRica!AP85+Cuba!AP85+Ecuador!AP85+ElSalvador!AP85+Guatemala!AP85+Haiti!AP85+Honduras!AP85+Jamaica!AP85+Mexico!AP85+Nicaragua!AP85+Panama!AP85+Paraguay!AP85+Peru!AP85+Uruguay!AP85+Venezuela!AP85</f>
        <v>15343.275999999998</v>
      </c>
      <c r="AQ85" s="63">
        <f>Argentina!AQ85+Bolivia!AQ85+Brazil!AQ85+Chile!AQ85+Colombia!AQ85+CostaRica!AQ85+Cuba!AQ85+Ecuador!AQ85+ElSalvador!AQ85+Guatemala!AQ85+Haiti!AQ85+Honduras!AQ85+Jamaica!AQ85+Mexico!AQ85+Nicaragua!AQ85+Panama!AQ85+Paraguay!AQ85+Peru!AQ85+Uruguay!AQ85+Venezuela!AQ85</f>
        <v>11731.8</v>
      </c>
    </row>
    <row r="86" spans="1:59" ht="12.75">
      <c r="A86" s="58">
        <v>1971</v>
      </c>
      <c r="F86" s="63">
        <f>AM86+BG86</f>
        <v>40811</v>
      </c>
      <c r="AM86" s="63">
        <f>Argentina!AM86+Bolivia!AM86+Brazil!AM86+Chile!AM86+Colombia!AM86+CostaRica!AM86+Cuba!AM86+Ecuador!AM86+ElSalvador!AM86+Guatemala!AM86+Haiti!AM86+Honduras!AM86+Jamaica!AM86+Mexico!AM86+Nicaragua!AM86+Panama!AM86+Paraguay!AM86+Peru!AM86+Uruguay!AM86+Venezuela!AM86</f>
        <v>20876</v>
      </c>
      <c r="BG86" s="63">
        <f>Argentina!BG86+Bolivia!BG86+Brazil!BG86+Chile!BG86+Colombia!BG86+CostaRica!BG86+Ecuador!BG86+ElSalvador!BG86+Guatemala!BG86+Haiti!BG86+Honduras!BG86+Jamaica!BG86+Mexico!BG86+Nicaragua!BG86+Panama!BG86+Paraguay!BG86+Peru!BG86+Uruguay!BG86+Venezuela!BG86</f>
        <v>19935</v>
      </c>
    </row>
    <row r="87" ht="12.75">
      <c r="A87" s="58">
        <v>1972</v>
      </c>
    </row>
    <row r="88" ht="12.75">
      <c r="A88" s="58">
        <v>1973</v>
      </c>
    </row>
    <row r="89" ht="12.75">
      <c r="A89" s="58">
        <v>1974</v>
      </c>
    </row>
    <row r="90" ht="12.75">
      <c r="A90" s="58">
        <v>1975</v>
      </c>
    </row>
    <row r="91" ht="12.75">
      <c r="A91" s="58">
        <v>1976</v>
      </c>
    </row>
    <row r="92" ht="12.75">
      <c r="A92" s="58">
        <v>1977</v>
      </c>
    </row>
    <row r="93" ht="12.75">
      <c r="A93" s="58">
        <v>1978</v>
      </c>
    </row>
    <row r="94" ht="12.75">
      <c r="A94" s="58">
        <v>1979</v>
      </c>
    </row>
    <row r="95" spans="1:61" ht="12.75">
      <c r="A95" s="58">
        <v>1980</v>
      </c>
      <c r="AN95" s="63">
        <f>Argentina!AN95+Bolivia!AN95+Brazil!AN95+Chile!AN95+Colombia!AN95+CostaRica!AN95+Cuba!AN95+Ecuador!AN95+ElSalvador!AN95+Guatemala!AN95+Haiti!AN95+Honduras!AN95+Jamaica!AN95+Mexico!AN95+Nicaragua!AN95+Panama!AN95+Paraguay!AN95+Peru!AN95+Uruguay!AN95+Venezuela!AN95</f>
        <v>238876.75699999998</v>
      </c>
      <c r="AO95" s="63">
        <f>Argentina!AO95+Bolivia!AO95+Brazil!AO95+Chile!AO95+Colombia!AO95+CostaRica!AO95+Cuba!AO95+Ecuador!AO95+ElSalvador!AO95+Guatemala!AO95+Haiti!AO95+Honduras!AO95+Jamaica!AO95+Mexico!AO95+Nicaragua!AO95+Panama!AO95+Paraguay!AO95+Peru!AO95+Uruguay!AO95+Venezuela!AO95</f>
        <v>169946.10600000003</v>
      </c>
      <c r="AP95" s="63">
        <f>Argentina!AP95+Bolivia!AP95+Brazil!AP95+Chile!AP95+Colombia!AP95+CostaRica!AP95+Cuba!AP95+Ecuador!AP95+ElSalvador!AP95+Guatemala!AP95+Haiti!AP95+Honduras!AP95+Jamaica!AP95+Mexico!AP95+Nicaragua!AP95+Panama!AP95+Paraguay!AP95+Peru!AP95+Uruguay!AP95+Venezuela!AP95</f>
        <v>127752.806</v>
      </c>
      <c r="AQ95" s="63">
        <f>Argentina!AQ95+Bolivia!AQ95+Brazil!AQ95+Chile!AQ95+Colombia!AQ95+CostaRica!AQ95+Cuba!AQ95+Ecuador!AQ95+ElSalvador!AQ95+Guatemala!AQ95+Haiti!AQ95+Honduras!AQ95+Jamaica!AQ95+Mexico!AQ95+Nicaragua!AQ95+Panama!AQ95+Paraguay!AQ95+Peru!AQ95+Uruguay!AQ95+Venezuela!AQ95</f>
        <v>42193.3</v>
      </c>
      <c r="BH95" s="63">
        <f>Argentina!BH95+Bolivia!BH95+Brazil!BH95+Chile!BH95+Colombia!BH95+CostaRica!BH95+Cuba!BH95+Ecuador!BH95+ElSalvador!BH95+Guatemala!BH95+Haiti!BH95+Honduras!BH95+Jamaica!BH95+Mexico!BH95+Nicaragua!BH95+Panama!BH95+Paraguay!BH95+Peru!BH95+Uruguay!BH95+Venezuela!BH95</f>
        <v>38374.240000000005</v>
      </c>
      <c r="BI95" s="63" t="e">
        <f>Argentina!BI95+Bolivia!BI95+Brazil!BI95+Chile!BI95+Colombia!BI95+CostaRica!BI95+Cuba!BI95+Ecuador!BI95+ElSalvador!BI95+Guatemala!BI95+Haiti!BI95+Honduras!BI95+Jamaica!BI95+Mexico!BI95+Nicaragua!BI95+Panama!BI95+Paraguay!BI95+Peru!BI95+Uruguay!BI95+Venezuela!BI95</f>
        <v>#N/A</v>
      </c>
    </row>
    <row r="96" spans="1:61" ht="12.75">
      <c r="A96" s="58">
        <v>1981</v>
      </c>
      <c r="BH96" s="63">
        <f>Argentina!BH96+Bolivia!BH96+Brazil!BH96+Chile!BH96+Colombia!BH96+CostaRica!BH96+Cuba!BH96+Ecuador!BH96+ElSalvador!BH96+Guatemala!BH96+Haiti!BH96+Honduras!BH96+Jamaica!BH96+Mexico!BH96+Nicaragua!BH96+Panama!BH96+Paraguay!BH96+Peru!BH96+Uruguay!BH96+Venezuela!BH96</f>
        <v>45006.33</v>
      </c>
      <c r="BI96" s="63" t="e">
        <f>Argentina!BI96+Bolivia!BI96+Brazil!BI96+Chile!BI96+Colombia!BI96+CostaRica!BI96+Cuba!BI96+Ecuador!BI96+ElSalvador!BI96+Guatemala!BI96+Haiti!BI96+Honduras!BI96+Jamaica!BI96+Mexico!BI96+Nicaragua!BI96+Panama!BI96+Paraguay!BI96+Peru!BI96+Uruguay!BI96+Venezuela!BI96</f>
        <v>#N/A</v>
      </c>
    </row>
    <row r="97" spans="1:61" ht="12.75">
      <c r="A97" s="58">
        <v>1982</v>
      </c>
      <c r="BH97" s="63">
        <f>Argentina!BH97+Bolivia!BH97+Brazil!BH97+Chile!BH97+Colombia!BH97+CostaRica!BH97+Cuba!BH97+Ecuador!BH97+ElSalvador!BH97+Guatemala!BH97+Haiti!BH97+Honduras!BH97+Jamaica!BH97+Mexico!BH97+Nicaragua!BH97+Panama!BH97+Paraguay!BH97+Peru!BH97+Uruguay!BH97+Venezuela!BH97</f>
        <v>50067.170000000006</v>
      </c>
      <c r="BI97" s="63" t="e">
        <f>Argentina!BI97+Bolivia!BI97+Brazil!BI97+Chile!BI97+Colombia!BI97+CostaRica!BI97+Cuba!BI97+Ecuador!BI97+ElSalvador!BI97+Guatemala!BI97+Haiti!BI97+Honduras!BI97+Jamaica!BI97+Mexico!BI97+Nicaragua!BI97+Panama!BI97+Paraguay!BI97+Peru!BI97+Uruguay!BI97+Venezuela!BI97</f>
        <v>#N/A</v>
      </c>
    </row>
    <row r="98" spans="1:61" ht="12.75">
      <c r="A98" s="58">
        <v>1983</v>
      </c>
      <c r="BH98" s="63">
        <f>Argentina!BH98+Bolivia!BH98+Brazil!BH98+Chile!BH98+Colombia!BH98+CostaRica!BH98+Cuba!BH98+Ecuador!BH98+ElSalvador!BH98+Guatemala!BH98+Haiti!BH98+Honduras!BH98+Jamaica!BH98+Mexico!BH98+Nicaragua!BH98+Panama!BH98+Paraguay!BH98+Peru!BH98+Uruguay!BH98+Venezuela!BH98</f>
        <v>54307.01000000001</v>
      </c>
      <c r="BI98" s="63" t="e">
        <f>Argentina!BI98+Bolivia!BI98+Brazil!BI98+Chile!BI98+Colombia!BI98+CostaRica!BI98+Cuba!BI98+Ecuador!BI98+ElSalvador!BI98+Guatemala!BI98+Haiti!BI98+Honduras!BI98+Jamaica!BI98+Mexico!BI98+Nicaragua!BI98+Panama!BI98+Paraguay!BI98+Peru!BI98+Uruguay!BI98+Venezuela!BI98</f>
        <v>#N/A</v>
      </c>
    </row>
    <row r="99" spans="1:61" ht="12.75">
      <c r="A99" s="58">
        <v>1984</v>
      </c>
      <c r="BH99" s="63">
        <f>Argentina!BH99+Bolivia!BH99+Brazil!BH99+Chile!BH99+Colombia!BH99+CostaRica!BH99+Cuba!BH99+Ecuador!BH99+ElSalvador!BH99+Guatemala!BH99+Haiti!BH99+Honduras!BH99+Jamaica!BH99+Mexico!BH99+Nicaragua!BH99+Panama!BH99+Paraguay!BH99+Peru!BH99+Uruguay!BH99+Venezuela!BH99</f>
        <v>56354.52999999999</v>
      </c>
      <c r="BI99" s="63" t="e">
        <f>Argentina!BI99+Bolivia!BI99+Brazil!BI99+Chile!BI99+Colombia!BI99+CostaRica!BI99+Cuba!BI99+Ecuador!BI99+ElSalvador!BI99+Guatemala!BI99+Haiti!BI99+Honduras!BI99+Jamaica!BI99+Mexico!BI99+Nicaragua!BI99+Panama!BI99+Paraguay!BI99+Peru!BI99+Uruguay!BI99+Venezuela!BI99</f>
        <v>#N/A</v>
      </c>
    </row>
    <row r="100" spans="1:61" ht="12.75">
      <c r="A100" s="58">
        <v>1985</v>
      </c>
      <c r="BH100" s="63">
        <f>Argentina!BH100+Bolivia!BH100+Brazil!BH100+Chile!BH100+Colombia!BH100+CostaRica!BH100+Cuba!BH100+Ecuador!BH100+ElSalvador!BH100+Guatemala!BH100+Haiti!BH100+Honduras!BH100+Jamaica!BH100+Mexico!BH100+Nicaragua!BH100+Panama!BH100+Paraguay!BH100+Peru!BH100+Uruguay!BH100+Venezuela!BH100</f>
        <v>62259.02</v>
      </c>
      <c r="BI100" s="63" t="e">
        <f>Argentina!BI100+Bolivia!BI100+Brazil!BI100+Chile!BI100+Colombia!BI100+CostaRica!BI100+Cuba!BI100+Ecuador!BI100+ElSalvador!BI100+Guatemala!BI100+Haiti!BI100+Honduras!BI100+Jamaica!BI100+Mexico!BI100+Nicaragua!BI100+Panama!BI100+Paraguay!BI100+Peru!BI100+Uruguay!BI100+Venezuela!BI100</f>
        <v>#N/A</v>
      </c>
    </row>
    <row r="101" spans="1:61" ht="12.75">
      <c r="A101" s="58">
        <v>1986</v>
      </c>
      <c r="BH101" s="63">
        <f>Argentina!BH101+Bolivia!BH101+Brazil!BH101+Chile!BH101+Colombia!BH101+CostaRica!BH101+Cuba!BH101+Ecuador!BH101+ElSalvador!BH101+Guatemala!BH101+Haiti!BH101+Honduras!BH101+Jamaica!BH101+Mexico!BH101+Nicaragua!BH101+Panama!BH101+Paraguay!BH101+Peru!BH101+Uruguay!BH101+Venezuela!BH101</f>
        <v>67290.98999999999</v>
      </c>
      <c r="BI101" s="63" t="e">
        <f>Argentina!BI101+Bolivia!BI101+Brazil!BI101+Chile!BI101+Colombia!BI101+CostaRica!BI101+Cuba!BI101+Ecuador!BI101+ElSalvador!BI101+Guatemala!BI101+Haiti!BI101+Honduras!BI101+Jamaica!BI101+Mexico!BI101+Nicaragua!BI101+Panama!BI101+Paraguay!BI101+Peru!BI101+Uruguay!BI101+Venezuela!BI101</f>
        <v>#N/A</v>
      </c>
    </row>
    <row r="102" spans="1:61" ht="12.75">
      <c r="A102" s="58">
        <v>1987</v>
      </c>
      <c r="BH102" s="63">
        <f>Argentina!BH102+Bolivia!BH102+Brazil!BH102+Chile!BH102+Colombia!BH102+CostaRica!BH102+Cuba!BH102+Ecuador!BH102+ElSalvador!BH102+Guatemala!BH102+Haiti!BH102+Honduras!BH102+Jamaica!BH102+Mexico!BH102+Nicaragua!BH102+Panama!BH102+Paraguay!BH102+Peru!BH102+Uruguay!BH102+Venezuela!BH102</f>
        <v>73748.68000000001</v>
      </c>
      <c r="BI102" s="63" t="e">
        <f>Argentina!BI102+Bolivia!BI102+Brazil!BI102+Chile!BI102+Colombia!BI102+CostaRica!BI102+Cuba!BI102+Ecuador!BI102+ElSalvador!BI102+Guatemala!BI102+Haiti!BI102+Honduras!BI102+Jamaica!BI102+Mexico!BI102+Nicaragua!BI102+Panama!BI102+Paraguay!BI102+Peru!BI102+Uruguay!BI102+Venezuela!BI102</f>
        <v>#N/A</v>
      </c>
    </row>
    <row r="103" spans="1:61" ht="12.75">
      <c r="A103" s="58">
        <v>1988</v>
      </c>
      <c r="BH103" s="63">
        <f>Argentina!BH103+Bolivia!BH103+Brazil!BH103+Chile!BH103+Colombia!BH103+CostaRica!BH103+Cuba!BH103+Ecuador!BH103+ElSalvador!BH103+Guatemala!BH103+Haiti!BH103+Honduras!BH103+Jamaica!BH103+Mexico!BH103+Nicaragua!BH103+Panama!BH103+Paraguay!BH103+Peru!BH103+Uruguay!BH103+Venezuela!BH103</f>
        <v>78352.62000000001</v>
      </c>
      <c r="BI103" s="63" t="e">
        <f>Argentina!BI103+Bolivia!BI103+Brazil!BI103+Chile!BI103+Colombia!BI103+CostaRica!BI103+Cuba!BI103+Ecuador!BI103+ElSalvador!BI103+Guatemala!BI103+Haiti!BI103+Honduras!BI103+Jamaica!BI103+Mexico!BI103+Nicaragua!BI103+Panama!BI103+Paraguay!BI103+Peru!BI103+Uruguay!BI103+Venezuela!BI103</f>
        <v>#N/A</v>
      </c>
    </row>
    <row r="104" spans="1:61" ht="12.75">
      <c r="A104" s="58">
        <v>1989</v>
      </c>
      <c r="BH104" s="63">
        <f>Argentina!BH104+Bolivia!BH104+Brazil!BH104+Chile!BH104+Colombia!BH104+CostaRica!BH104+Cuba!BH104+Ecuador!BH104+ElSalvador!BH104+Guatemala!BH104+Haiti!BH104+Honduras!BH104+Jamaica!BH104+Mexico!BH104+Nicaragua!BH104+Panama!BH104+Paraguay!BH104+Peru!BH104+Uruguay!BH104+Venezuela!BH104</f>
        <v>85707.76000000001</v>
      </c>
      <c r="BI104" s="63" t="e">
        <f>Argentina!BI104+Bolivia!BI104+Brazil!BI104+Chile!BI104+Colombia!BI104+CostaRica!BI104+Cuba!BI104+Ecuador!BI104+ElSalvador!BI104+Guatemala!BI104+Haiti!BI104+Honduras!BI104+Jamaica!BI104+Mexico!BI104+Nicaragua!BI104+Panama!BI104+Paraguay!BI104+Peru!BI104+Uruguay!BI104+Venezuela!BI104</f>
        <v>#N/A</v>
      </c>
    </row>
    <row r="105" spans="1:61" ht="12.75">
      <c r="A105" s="58">
        <v>1990</v>
      </c>
      <c r="AN105" s="63">
        <f>Argentina!AN105+Bolivia!AN105+Brazil!AN105+Chile!AN105+Colombia!AN105+CostaRica!AN105+Cuba!AN105+Ecuador!AN105+ElSalvador!AN105+Guatemala!AN105+Haiti!AN105+Honduras!AN105+Jamaica!AN105+Mexico!AN105+Nicaragua!AN105+Panama!AN105+Paraguay!AN105+Peru!AN105+Uruguay!AN105+Venezuela!AN105</f>
        <v>434755.86100000003</v>
      </c>
      <c r="AO105" s="63">
        <f>Argentina!AO105+Bolivia!AO105+Brazil!AO105+Chile!AO105+Colombia!AO105+CostaRica!AO105+Cuba!AO105+Ecuador!AO105+ElSalvador!AO105+Guatemala!AO105+Haiti!AO105+Honduras!AO105+Jamaica!AO105+Mexico!AO105+Nicaragua!AO105+Panama!AO105+Paraguay!AO105+Peru!AO105+Uruguay!AO105+Venezuela!AO105</f>
        <v>344541.778</v>
      </c>
      <c r="AP105" s="63">
        <f>Argentina!AP105+Bolivia!AP105+Brazil!AP105+Chile!AP105+Colombia!AP105+CostaRica!AP105+Cuba!AP105+Ecuador!AP105+ElSalvador!AP105+Guatemala!AP105+Haiti!AP105+Honduras!AP105+Jamaica!AP105+Mexico!AP105+Nicaragua!AP105+Panama!AP105+Paraguay!AP105+Peru!AP105+Uruguay!AP105+Venezuela!AP105</f>
        <v>319895.402</v>
      </c>
      <c r="AQ105" s="63">
        <f>Argentina!AQ105+Bolivia!AQ105+Brazil!AQ105+Chile!AQ105+Colombia!AQ105+CostaRica!AQ105+Cuba!AQ105+Ecuador!AQ105+ElSalvador!AQ105+Guatemala!AQ105+Haiti!AQ105+Honduras!AQ105+Jamaica!AQ105+Mexico!AQ105+Nicaragua!AQ105+Panama!AQ105+Paraguay!AQ105+Peru!AQ105+Uruguay!AQ105+Venezuela!AQ105</f>
        <v>24646.376</v>
      </c>
      <c r="BH105" s="63">
        <f>Argentina!BH105+Bolivia!BH105+Brazil!BH105+Chile!BH105+Colombia!BH105+CostaRica!BH105+Cuba!BH105+Ecuador!BH105+ElSalvador!BH105+Guatemala!BH105+Haiti!BH105+Honduras!BH105+Jamaica!BH105+Mexico!BH105+Nicaragua!BH105+Panama!BH105+Paraguay!BH105+Peru!BH105+Uruguay!BH105+Venezuela!BH105</f>
        <v>91583.27</v>
      </c>
      <c r="BI105" s="63" t="e">
        <f>Argentina!BI105+Bolivia!BI105+Brazil!BI105+Chile!BI105+Colombia!BI105+CostaRica!BI105+Cuba!BI105+Ecuador!BI105+ElSalvador!BI105+Guatemala!BI105+Haiti!BI105+Honduras!BI105+Jamaica!BI105+Mexico!BI105+Nicaragua!BI105+Panama!BI105+Paraguay!BI105+Peru!BI105+Uruguay!BI105+Venezuela!BI105</f>
        <v>#N/A</v>
      </c>
    </row>
    <row r="106" spans="1:61" ht="12.75">
      <c r="A106" s="58">
        <v>1991</v>
      </c>
      <c r="BH106" s="63">
        <f>Argentina!BH106+Bolivia!BH106+Brazil!BH106+Chile!BH106+Colombia!BH106+CostaRica!BH106+Cuba!BH106+Ecuador!BH106+ElSalvador!BH106+Guatemala!BH106+Haiti!BH106+Honduras!BH106+Jamaica!BH106+Mexico!BH106+Nicaragua!BH106+Panama!BH106+Paraguay!BH106+Peru!BH106+Uruguay!BH106+Venezuela!BH106</f>
        <v>107318.54000000001</v>
      </c>
      <c r="BI106" s="63" t="e">
        <f>Argentina!BI106+Bolivia!BI106+Brazil!BI106+Chile!BI106+Colombia!BI106+CostaRica!BI106+Cuba!BI106+Ecuador!BI106+ElSalvador!BI106+Guatemala!BI106+Haiti!BI106+Honduras!BI106+Jamaica!BI106+Mexico!BI106+Nicaragua!BI106+Panama!BI106+Paraguay!BI106+Peru!BI106+Uruguay!BI106+Venezuela!BI106</f>
        <v>#N/A</v>
      </c>
    </row>
    <row r="107" spans="1:61" ht="12.75">
      <c r="A107" s="58">
        <v>1992</v>
      </c>
      <c r="BH107" s="63">
        <f>Argentina!BH107+Bolivia!BH107+Brazil!BH107+Chile!BH107+Colombia!BH107+CostaRica!BH107+Cuba!BH107+Ecuador!BH107+ElSalvador!BH107+Guatemala!BH107+Haiti!BH107+Honduras!BH107+Jamaica!BH107+Mexico!BH107+Nicaragua!BH107+Panama!BH107+Paraguay!BH107+Peru!BH107+Uruguay!BH107+Venezuela!BH107</f>
        <v>120876.46000000002</v>
      </c>
      <c r="BI107" s="63" t="e">
        <f>Argentina!BI107+Bolivia!BI107+Brazil!BI107+Chile!BI107+Colombia!BI107+CostaRica!BI107+Cuba!BI107+Ecuador!BI107+ElSalvador!BI107+Guatemala!BI107+Haiti!BI107+Honduras!BI107+Jamaica!BI107+Mexico!BI107+Nicaragua!BI107+Panama!BI107+Paraguay!BI107+Peru!BI107+Uruguay!BI107+Venezuela!BI107</f>
        <v>#N/A</v>
      </c>
    </row>
    <row r="108" spans="1:61" ht="12.75">
      <c r="A108" s="58">
        <v>1993</v>
      </c>
      <c r="BH108" s="63">
        <f>Argentina!BH108+Bolivia!BH108+Brazil!BH108+Chile!BH108+Colombia!BH108+CostaRica!BH108+Cuba!BH108+Ecuador!BH108+ElSalvador!BH108+Guatemala!BH108+Haiti!BH108+Honduras!BH108+Jamaica!BH108+Mexico!BH108+Nicaragua!BH108+Panama!BH108+Paraguay!BH108+Peru!BH108+Uruguay!BH108+Venezuela!BH108</f>
        <v>126973.83</v>
      </c>
      <c r="BI108" s="63" t="e">
        <f>Argentina!BI108+Bolivia!BI108+Brazil!BI108+Chile!BI108+Colombia!BI108+CostaRica!BI108+Cuba!BI108+Ecuador!BI108+ElSalvador!BI108+Guatemala!BI108+Haiti!BI108+Honduras!BI108+Jamaica!BI108+Mexico!BI108+Nicaragua!BI108+Panama!BI108+Paraguay!BI108+Peru!BI108+Uruguay!BI108+Venezuela!BI108</f>
        <v>#N/A</v>
      </c>
    </row>
    <row r="109" spans="1:61" ht="12.75">
      <c r="A109" s="58">
        <v>1994</v>
      </c>
      <c r="BH109" s="63">
        <f>Argentina!BH109+Bolivia!BH109+Brazil!BH109+Chile!BH109+Colombia!BH109+CostaRica!BH109+Cuba!BH109+Ecuador!BH109+ElSalvador!BH109+Guatemala!BH109+Haiti!BH109+Honduras!BH109+Jamaica!BH109+Mexico!BH109+Nicaragua!BH109+Panama!BH109+Paraguay!BH109+Peru!BH109+Uruguay!BH109+Venezuela!BH109</f>
        <v>133141.61</v>
      </c>
      <c r="BI109" s="63" t="e">
        <f>Argentina!BI109+Bolivia!BI109+Brazil!BI109+Chile!BI109+Colombia!BI109+CostaRica!BI109+Cuba!BI109+Ecuador!BI109+ElSalvador!BI109+Guatemala!BI109+Haiti!BI109+Honduras!BI109+Jamaica!BI109+Mexico!BI109+Nicaragua!BI109+Panama!BI109+Paraguay!BI109+Peru!BI109+Uruguay!BI109+Venezuela!BI109</f>
        <v>#N/A</v>
      </c>
    </row>
    <row r="110" spans="1:61" ht="12.75">
      <c r="A110" s="58">
        <v>1995</v>
      </c>
      <c r="AN110" s="63">
        <f>Argentina!AN110+Bolivia!AN110+Brazil!AN110+Chile!AN110+Colombia!AN110+CostaRica!AN110+Cuba!AN110+Ecuador!AN110+ElSalvador!AN110+Guatemala!AN110+Haiti!AN110+Honduras!AN110+Jamaica!AN110+Mexico!AN110+Nicaragua!AN110+Panama!AN110+Paraguay!AN110+Peru!AN110+Uruguay!AN110+Venezuela!AN110</f>
        <v>603007.545</v>
      </c>
      <c r="AO110" s="63">
        <f>Argentina!AO110+Bolivia!AO110+Brazil!AO110+Chile!AO110+Colombia!AO110+CostaRica!AO110+Cuba!AO110+Ecuador!AO110+ElSalvador!AO110+Guatemala!AO110+Haiti!AO110+Honduras!AO110+Jamaica!AO110+Mexico!AO110+Nicaragua!AO110+Panama!AO110+Paraguay!AO110+Peru!AO110+Uruguay!AO110+Venezuela!AO110</f>
        <v>454820.6740000001</v>
      </c>
      <c r="AP110" s="63">
        <f>Argentina!AP110+Bolivia!AP110+Brazil!AP110+Chile!AP110+Colombia!AP110+CostaRica!AP110+Cuba!AP110+Ecuador!AP110+ElSalvador!AP110+Guatemala!AP110+Haiti!AP110+Honduras!AP110+Jamaica!AP110+Mexico!AP110+Nicaragua!AP110+Panama!AP110+Paraguay!AP110+Peru!AP110+Uruguay!AP110+Venezuela!AP110</f>
        <v>367654.56200000003</v>
      </c>
      <c r="AQ110" s="63">
        <f>Argentina!AQ110+Bolivia!AQ110+Brazil!AQ110+Chile!AQ110+Colombia!AQ110+CostaRica!AQ110+Cuba!AQ110+Ecuador!AQ110+ElSalvador!AQ110+Guatemala!AQ110+Haiti!AQ110+Honduras!AQ110+Jamaica!AQ110+Mexico!AQ110+Nicaragua!AQ110+Panama!AQ110+Paraguay!AQ110+Peru!AQ110+Uruguay!AQ110+Venezuela!AQ110</f>
        <v>87166.112</v>
      </c>
      <c r="BH110" s="63">
        <f>Argentina!BH110+Bolivia!BH110+Brazil!BH110+Chile!BH110+Colombia!BH110+CostaRica!BH110+Cuba!BH110+Ecuador!BH110+ElSalvador!BH110+Guatemala!BH110+Haiti!BH110+Honduras!BH110+Jamaica!BH110+Mexico!BH110+Nicaragua!BH110+Panama!BH110+Paraguay!BH110+Peru!BH110+Uruguay!BH110+Venezuela!BH110</f>
        <v>157190.12000000002</v>
      </c>
      <c r="BI110" s="63">
        <f>Argentina!BI110+Bolivia!BI110+Brazil!BI110+Chile!BI110+Colombia!BI110+CostaRica!BI110+Cuba!BI110+Ecuador!BI110+ElSalvador!BI110+Guatemala!BI110+Haiti!BI110+Honduras!BI110+Jamaica!BI110+Mexico!BI110+Nicaragua!BI110+Panama!BI110+Paraguay!BI110+Peru!BI110+Uruguay!BI110+Venezuela!BI110</f>
        <v>70868.84</v>
      </c>
    </row>
    <row r="111" spans="1:61" ht="12.75">
      <c r="A111" s="58">
        <v>1996</v>
      </c>
      <c r="G111" s="63" t="e">
        <f>Argentina!G111+Bolivia!G111+Brazil!G111+Chile!G111+Colombia!G111+CostaRica!G111+Cuba!G111+Ecuador!G111+ElSalvador!G111+Guatemala!G111+Haiti!G111+Honduras!G111+Jamaica!G111+Mexico!G111+Nicaragua!G111+Panama!G111+Paraguay!G111+Peru!G111+Uruguay!G111+Venezuela!G111</f>
        <v>#N/A</v>
      </c>
      <c r="H111" s="63" t="e">
        <f>Argentina!H111+Bolivia!H111+Brazil!H111+Chile!H111+Colombia!H111+CostaRica!H111+Cuba!H111+Ecuador!H111+ElSalvador!H111+Guatemala!H111+Haiti!H111+Honduras!H111+Jamaica!H111+Mexico!H111+Nicaragua!H111+Panama!H111+Paraguay!H111+Peru!H111+Uruguay!H111+Venezuela!H111</f>
        <v>#N/A</v>
      </c>
      <c r="I111" s="63" t="e">
        <f>Argentina!I111+Bolivia!I111+Brazil!I111+Chile!I111+Colombia!I111+CostaRica!I111+Cuba!I111+Ecuador!I111+ElSalvador!I111+Guatemala!I111+Haiti!I111+Honduras!I111+Jamaica!I111+Mexico!I111+Nicaragua!I111+Panama!I111+Paraguay!I111+Peru!I111+Uruguay!I111+Venezuela!I111</f>
        <v>#N/A</v>
      </c>
      <c r="J111" s="63" t="e">
        <f>Argentina!J111+Bolivia!J111+Brazil!J111+Chile!J111+Colombia!J111+CostaRica!J111+Cuba!J111+Ecuador!J111+ElSalvador!J111+Guatemala!J111+Haiti!J111+Honduras!J111+Jamaica!J111+Mexico!J111+Nicaragua!J111+Panama!J111+Paraguay!J111+Peru!J111+Uruguay!J111+Venezuela!J111</f>
        <v>#N/A</v>
      </c>
      <c r="K111" s="63" t="e">
        <f>Argentina!K111+Bolivia!K111+Brazil!K111+Chile!K111+Colombia!K111+CostaRica!K111+Cuba!K111+Ecuador!K111+ElSalvador!K111+Guatemala!K111+Haiti!K111+Honduras!K111+Jamaica!K111+Mexico!K111+Nicaragua!K111+Panama!K111+Paraguay!K111+Peru!K111+Uruguay!K111+Venezuela!K111</f>
        <v>#N/A</v>
      </c>
      <c r="AN111" s="63">
        <f>Argentina!AN111+Bolivia!AN111+Brazil!AN111+Chile!AN111+Colombia!AN111+CostaRica!AN111+Cuba!AN111+Ecuador!AN111+ElSalvador!AN111+Guatemala!AN111+Haiti!AN111+Honduras!AN111+Jamaica!AN111+Mexico!AN111+Nicaragua!AN111+Panama!AN111+Paraguay!AN111+Peru!AN111+Uruguay!AN111+Venezuela!AN111</f>
        <v>625587.9739999999</v>
      </c>
      <c r="AO111" s="63">
        <f>Argentina!AO111+Bolivia!AO111+Brazil!AO111+Chile!AO111+Colombia!AO111+CostaRica!AO111+Cuba!AO111+Ecuador!AO111+ElSalvador!AO111+Guatemala!AO111+Haiti!AO111+Honduras!AO111+Jamaica!AO111+Mexico!AO111+Nicaragua!AO111+Panama!AO111+Paraguay!AO111+Peru!AO111+Uruguay!AO111+Venezuela!AO111</f>
        <v>486250.7779999999</v>
      </c>
      <c r="AP111" s="63">
        <f>Argentina!AP111+Bolivia!AP111+Brazil!AP111+Chile!AP111+Colombia!AP111+CostaRica!AP111+Cuba!AP111+Ecuador!AP111+ElSalvador!AP111+Guatemala!AP111+Haiti!AP111+Honduras!AP111+Jamaica!AP111+Mexico!AP111+Nicaragua!AP111+Panama!AP111+Paraguay!AP111+Peru!AP111+Uruguay!AP111+Venezuela!AP111</f>
        <v>369237.843</v>
      </c>
      <c r="AQ111" s="63">
        <f>Argentina!AQ111+Bolivia!AQ111+Brazil!AQ111+Chile!AQ111+Colombia!AQ111+CostaRica!AQ111+Cuba!AQ111+Ecuador!AQ111+ElSalvador!AQ111+Guatemala!AQ111+Haiti!AQ111+Honduras!AQ111+Jamaica!AQ111+Mexico!AQ111+Nicaragua!AQ111+Panama!AQ111+Paraguay!AQ111+Peru!AQ111+Uruguay!AQ111+Venezuela!AQ111</f>
        <v>117012.93499999998</v>
      </c>
      <c r="BH111" s="63">
        <f>Argentina!BH111+Bolivia!BH111+Brazil!BH111+Chile!BH111+Colombia!BH111+CostaRica!BH111+Cuba!BH111+Ecuador!BH111+ElSalvador!BH111+Guatemala!BH111+Haiti!BH111+Honduras!BH111+Jamaica!BH111+Mexico!BH111+Nicaragua!BH111+Panama!BH111+Paraguay!BH111+Peru!BH111+Uruguay!BH111+Venezuela!BH111</f>
        <v>194572.82</v>
      </c>
      <c r="BI111" s="63">
        <f>Argentina!BI111+Bolivia!BI111+Brazil!BI111+Chile!BI111+Colombia!BI111+CostaRica!BI111+Cuba!BI111+Ecuador!BI111+ElSalvador!BI111+Guatemala!BI111+Haiti!BI111+Honduras!BI111+Jamaica!BI111+Mexico!BI111+Nicaragua!BI111+Panama!BI111+Paraguay!BI111+Peru!BI111+Uruguay!BI111+Venezuela!BI111</f>
        <v>73841.91</v>
      </c>
    </row>
    <row r="112" spans="1:61" ht="12.75">
      <c r="A112" s="58">
        <v>1997</v>
      </c>
      <c r="G112" s="63" t="e">
        <f>Argentina!G112+Bolivia!G112+Brazil!G112+Chile!G112+Colombia!G112+CostaRica!G112+Cuba!G112+Ecuador!G112+ElSalvador!G112+Guatemala!G112+Haiti!G112+Honduras!G112+Jamaica!G112+Mexico!G112+Nicaragua!G112+Panama!G112+Paraguay!G112+Peru!G112+Uruguay!G112+Venezuela!G112</f>
        <v>#N/A</v>
      </c>
      <c r="H112" s="63" t="e">
        <f>Argentina!H112+Bolivia!H112+Brazil!H112+Chile!H112+Colombia!H112+CostaRica!H112+Cuba!H112+Ecuador!H112+ElSalvador!H112+Guatemala!H112+Haiti!H112+Honduras!H112+Jamaica!H112+Mexico!H112+Nicaragua!H112+Panama!H112+Paraguay!H112+Peru!H112+Uruguay!H112+Venezuela!H112</f>
        <v>#N/A</v>
      </c>
      <c r="I112" s="63" t="e">
        <f>Argentina!I112+Bolivia!I112+Brazil!I112+Chile!I112+Colombia!I112+CostaRica!I112+Cuba!I112+Ecuador!I112+ElSalvador!I112+Guatemala!I112+Haiti!I112+Honduras!I112+Jamaica!I112+Mexico!I112+Nicaragua!I112+Panama!I112+Paraguay!I112+Peru!I112+Uruguay!I112+Venezuela!I112</f>
        <v>#N/A</v>
      </c>
      <c r="J112" s="63" t="e">
        <f>Argentina!J112+Bolivia!J112+Brazil!J112+Chile!J112+Colombia!J112+CostaRica!J112+Cuba!J112+Ecuador!J112+ElSalvador!J112+Guatemala!J112+Haiti!J112+Honduras!J112+Jamaica!J112+Mexico!J112+Nicaragua!J112+Panama!J112+Paraguay!J112+Peru!J112+Uruguay!J112+Venezuela!J112</f>
        <v>#N/A</v>
      </c>
      <c r="K112" s="63" t="e">
        <f>Argentina!K112+Bolivia!K112+Brazil!K112+Chile!K112+Colombia!K112+CostaRica!K112+Cuba!K112+Ecuador!K112+ElSalvador!K112+Guatemala!K112+Haiti!K112+Honduras!K112+Jamaica!K112+Mexico!K112+Nicaragua!K112+Panama!K112+Paraguay!K112+Peru!K112+Uruguay!K112+Venezuela!K112</f>
        <v>#N/A</v>
      </c>
      <c r="AN112" s="63">
        <f>Argentina!AN112+Bolivia!AN112+Brazil!AN112+Chile!AN112+Colombia!AN112+CostaRica!AN112+Cuba!AN112+Ecuador!AN112+ElSalvador!AN112+Guatemala!AN112+Haiti!AN112+Honduras!AN112+Jamaica!AN112+Mexico!AN112+Nicaragua!AN112+Panama!AN112+Paraguay!AN112+Peru!AN112+Uruguay!AN112+Venezuela!AN112</f>
        <v>657474.5560000001</v>
      </c>
      <c r="AO112" s="63">
        <f>Argentina!AO112+Bolivia!AO112+Brazil!AO112+Chile!AO112+Colombia!AO112+CostaRica!AO112+Cuba!AO112+Ecuador!AO112+ElSalvador!AO112+Guatemala!AO112+Haiti!AO112+Honduras!AO112+Jamaica!AO112+Mexico!AO112+Nicaragua!AO112+Panama!AO112+Paraguay!AO112+Peru!AO112+Uruguay!AO112+Venezuela!AO112</f>
        <v>516812.884</v>
      </c>
      <c r="AP112" s="63">
        <f>Argentina!AP112+Bolivia!AP112+Brazil!AP112+Chile!AP112+Colombia!AP112+CostaRica!AP112+Cuba!AP112+Ecuador!AP112+ElSalvador!AP112+Guatemala!AP112+Haiti!AP112+Honduras!AP112+Jamaica!AP112+Mexico!AP112+Nicaragua!AP112+Panama!AP112+Paraguay!AP112+Peru!AP112+Uruguay!AP112+Venezuela!AP112</f>
        <v>354562.97500000003</v>
      </c>
      <c r="AQ112" s="63">
        <f>Argentina!AQ112+Bolivia!AQ112+Brazil!AQ112+Chile!AQ112+Colombia!AQ112+CostaRica!AQ112+Cuba!AQ112+Ecuador!AQ112+ElSalvador!AQ112+Guatemala!AQ112+Haiti!AQ112+Honduras!AQ112+Jamaica!AQ112+Mexico!AQ112+Nicaragua!AQ112+Panama!AQ112+Paraguay!AQ112+Peru!AQ112+Uruguay!AQ112+Venezuela!AQ112</f>
        <v>162249.909</v>
      </c>
      <c r="BH112" s="63">
        <f>Argentina!BH112+Bolivia!BH112+Brazil!BH112+Chile!BH112+Colombia!BH112+CostaRica!BH112+Cuba!BH112+Ecuador!BH112+ElSalvador!BH112+Guatemala!BH112+Haiti!BH112+Honduras!BH112+Jamaica!BH112+Mexico!BH112+Nicaragua!BH112+Panama!BH112+Paraguay!BH112+Peru!BH112+Uruguay!BH112+Venezuela!BH112</f>
        <v>253577.25999999998</v>
      </c>
      <c r="BI112" s="63">
        <f>Argentina!BI112+Bolivia!BI112+Brazil!BI112+Chile!BI112+Colombia!BI112+CostaRica!BI112+Cuba!BI112+Ecuador!BI112+ElSalvador!BI112+Guatemala!BI112+Haiti!BI112+Honduras!BI112+Jamaica!BI112+Mexico!BI112+Nicaragua!BI112+Panama!BI112+Paraguay!BI112+Peru!BI112+Uruguay!BI112+Venezuela!BI112</f>
        <v>82707.59000000003</v>
      </c>
    </row>
    <row r="113" spans="1:61" ht="12.75">
      <c r="A113" s="58">
        <v>1998</v>
      </c>
      <c r="G113" s="63" t="e">
        <f>Argentina!G113+Bolivia!G113+Brazil!G113+Chile!G113+Colombia!G113+CostaRica!G113+Cuba!G113+Ecuador!G113+ElSalvador!G113+Guatemala!G113+Haiti!G113+Honduras!G113+Jamaica!G113+Mexico!G113+Nicaragua!G113+Panama!G113+Paraguay!G113+Peru!G113+Uruguay!G113+Venezuela!G113</f>
        <v>#N/A</v>
      </c>
      <c r="H113" s="63" t="e">
        <f>Argentina!H113+Bolivia!H113+Brazil!H113+Chile!H113+Colombia!H113+CostaRica!H113+Cuba!H113+Ecuador!H113+ElSalvador!H113+Guatemala!H113+Haiti!H113+Honduras!H113+Jamaica!H113+Mexico!H113+Nicaragua!H113+Panama!H113+Paraguay!H113+Peru!H113+Uruguay!H113+Venezuela!H113</f>
        <v>#N/A</v>
      </c>
      <c r="I113" s="63" t="e">
        <f>Argentina!I113+Bolivia!I113+Brazil!I113+Chile!I113+Colombia!I113+CostaRica!I113+Cuba!I113+Ecuador!I113+ElSalvador!I113+Guatemala!I113+Haiti!I113+Honduras!I113+Jamaica!I113+Mexico!I113+Nicaragua!I113+Panama!I113+Paraguay!I113+Peru!I113+Uruguay!I113+Venezuela!I113</f>
        <v>#N/A</v>
      </c>
      <c r="J113" s="63" t="e">
        <f>Argentina!J113+Bolivia!J113+Brazil!J113+Chile!J113+Colombia!J113+CostaRica!J113+Cuba!J113+Ecuador!J113+ElSalvador!J113+Guatemala!J113+Haiti!J113+Honduras!J113+Jamaica!J113+Mexico!J113+Nicaragua!J113+Panama!J113+Paraguay!J113+Peru!J113+Uruguay!J113+Venezuela!J113</f>
        <v>#N/A</v>
      </c>
      <c r="K113" s="63" t="e">
        <f>Argentina!K113+Bolivia!K113+Brazil!K113+Chile!K113+Colombia!K113+CostaRica!K113+Cuba!K113+Ecuador!K113+ElSalvador!K113+Guatemala!K113+Haiti!K113+Honduras!K113+Jamaica!K113+Mexico!K113+Nicaragua!K113+Panama!K113+Paraguay!K113+Peru!K113+Uruguay!K113+Venezuela!K113</f>
        <v>#N/A</v>
      </c>
      <c r="AN113" s="63">
        <f>Argentina!AN113+Bolivia!AN113+Brazil!AN113+Chile!AN113+Colombia!AN113+CostaRica!AN113+Cuba!AN113+Ecuador!AN113+ElSalvador!AN113+Guatemala!AN113+Haiti!AN113+Honduras!AN113+Jamaica!AN113+Mexico!AN113+Nicaragua!AN113+Panama!AN113+Paraguay!AN113+Peru!AN113+Uruguay!AN113+Venezuela!AN113</f>
        <v>739778.895</v>
      </c>
      <c r="AO113" s="63">
        <f>Argentina!AO113+Bolivia!AO113+Brazil!AO113+Chile!AO113+Colombia!AO113+CostaRica!AO113+Cuba!AO113+Ecuador!AO113+ElSalvador!AO113+Guatemala!AO113+Haiti!AO113+Honduras!AO113+Jamaica!AO113+Mexico!AO113+Nicaragua!AO113+Panama!AO113+Paraguay!AO113+Peru!AO113+Uruguay!AO113+Venezuela!AO113</f>
        <v>604315.4970000001</v>
      </c>
      <c r="AP113" s="63">
        <f>Argentina!AP113+Bolivia!AP113+Brazil!AP113+Chile!AP113+Colombia!AP113+CostaRica!AP113+Cuba!AP113+Ecuador!AP113+ElSalvador!AP113+Guatemala!AP113+Haiti!AP113+Honduras!AP113+Jamaica!AP113+Mexico!AP113+Nicaragua!AP113+Panama!AP113+Paraguay!AP113+Peru!AP113+Uruguay!AP113+Venezuela!AP113</f>
        <v>384508.72000000003</v>
      </c>
      <c r="AQ113" s="63">
        <f>Argentina!AQ113+Bolivia!AQ113+Brazil!AQ113+Chile!AQ113+Colombia!AQ113+CostaRica!AQ113+Cuba!AQ113+Ecuador!AQ113+ElSalvador!AQ113+Guatemala!AQ113+Haiti!AQ113+Honduras!AQ113+Jamaica!AQ113+Mexico!AQ113+Nicaragua!AQ113+Panama!AQ113+Paraguay!AQ113+Peru!AQ113+Uruguay!AQ113+Venezuela!AQ113</f>
        <v>219806.77700000003</v>
      </c>
      <c r="BH113" s="63">
        <f>Argentina!BH113+Bolivia!BH113+Brazil!BH113+Chile!BH113+Colombia!BH113+CostaRica!BH113+Cuba!BH113+Ecuador!BH113+ElSalvador!BH113+Guatemala!BH113+Haiti!BH113+Honduras!BH113+Jamaica!BH113+Mexico!BH113+Nicaragua!BH113+Panama!BH113+Paraguay!BH113+Peru!BH113+Uruguay!BH113+Venezuela!BH113</f>
        <v>345193.30999999994</v>
      </c>
      <c r="BI113" s="63">
        <f>Argentina!BI113+Bolivia!BI113+Brazil!BI113+Chile!BI113+Colombia!BI113+CostaRica!BI113+Cuba!BI113+Ecuador!BI113+ElSalvador!BI113+Guatemala!BI113+Haiti!BI113+Honduras!BI113+Jamaica!BI113+Mexico!BI113+Nicaragua!BI113+Panama!BI113+Paraguay!BI113+Peru!BI113+Uruguay!BI113+Venezuela!BI113</f>
        <v>91280.64000000001</v>
      </c>
    </row>
    <row r="114" spans="1:61" ht="12.75">
      <c r="A114" s="58">
        <v>1999</v>
      </c>
      <c r="G114" s="63" t="e">
        <f>Argentina!G114+Bolivia!G114+Brazil!G114+Chile!G114+Colombia!G114+CostaRica!G114+Cuba!G114+Ecuador!G114+ElSalvador!G114+Guatemala!G114+Haiti!G114+Honduras!G114+Jamaica!G114+Mexico!G114+Nicaragua!G114+Panama!G114+Paraguay!G114+Peru!G114+Uruguay!G114+Venezuela!G114</f>
        <v>#N/A</v>
      </c>
      <c r="H114" s="63" t="e">
        <f>Argentina!H114+Bolivia!H114+Brazil!H114+Chile!H114+Colombia!H114+CostaRica!H114+Cuba!H114+Ecuador!H114+ElSalvador!H114+Guatemala!H114+Haiti!H114+Honduras!H114+Jamaica!H114+Mexico!H114+Nicaragua!H114+Panama!H114+Paraguay!H114+Peru!H114+Uruguay!H114+Venezuela!H114</f>
        <v>#N/A</v>
      </c>
      <c r="I114" s="63" t="e">
        <f>Argentina!I114+Bolivia!I114+Brazil!I114+Chile!I114+Colombia!I114+CostaRica!I114+Cuba!I114+Ecuador!I114+ElSalvador!I114+Guatemala!I114+Haiti!I114+Honduras!I114+Jamaica!I114+Mexico!I114+Nicaragua!I114+Panama!I114+Paraguay!I114+Peru!I114+Uruguay!I114+Venezuela!I114</f>
        <v>#N/A</v>
      </c>
      <c r="J114" s="63" t="e">
        <f>Argentina!J114+Bolivia!J114+Brazil!J114+Chile!J114+Colombia!J114+CostaRica!J114+Cuba!J114+Ecuador!J114+ElSalvador!J114+Guatemala!J114+Haiti!J114+Honduras!J114+Jamaica!J114+Mexico!J114+Nicaragua!J114+Panama!J114+Paraguay!J114+Peru!J114+Uruguay!J114+Venezuela!J114</f>
        <v>#N/A</v>
      </c>
      <c r="K114" s="63" t="e">
        <f>Argentina!K114+Bolivia!K114+Brazil!K114+Chile!K114+Colombia!K114+CostaRica!K114+Cuba!K114+Ecuador!K114+ElSalvador!K114+Guatemala!K114+Haiti!K114+Honduras!K114+Jamaica!K114+Mexico!K114+Nicaragua!K114+Panama!K114+Paraguay!K114+Peru!K114+Uruguay!K114+Venezuela!K114</f>
        <v>#N/A</v>
      </c>
      <c r="AN114" s="63">
        <f>Argentina!AN114+Bolivia!AN114+Brazil!AN114+Chile!AN114+Colombia!AN114+CostaRica!AN114+Cuba!AN114+Ecuador!AN114+ElSalvador!AN114+Guatemala!AN114+Haiti!AN114+Honduras!AN114+Jamaica!AN114+Mexico!AN114+Nicaragua!AN114+Panama!AN114+Paraguay!AN114+Peru!AN114+Uruguay!AN114+Venezuela!AN114</f>
        <v>759741.993</v>
      </c>
      <c r="AO114" s="63">
        <f>Argentina!AO114+Bolivia!AO114+Brazil!AO114+Chile!AO114+Colombia!AO114+CostaRica!AO114+Cuba!AO114+Ecuador!AO114+ElSalvador!AO114+Guatemala!AO114+Haiti!AO114+Honduras!AO114+Jamaica!AO114+Mexico!AO114+Nicaragua!AO114+Panama!AO114+Paraguay!AO114+Peru!AO114+Uruguay!AO114+Venezuela!AO114</f>
        <v>635372.087</v>
      </c>
      <c r="AP114" s="63">
        <f>Argentina!AP114+Bolivia!AP114+Brazil!AP114+Chile!AP114+Colombia!AP114+CostaRica!AP114+Cuba!AP114+Ecuador!AP114+ElSalvador!AP114+Guatemala!AP114+Haiti!AP114+Honduras!AP114+Jamaica!AP114+Mexico!AP114+Nicaragua!AP114+Panama!AP114+Paraguay!AP114+Peru!AP114+Uruguay!AP114+Venezuela!AP114</f>
        <v>391821.337</v>
      </c>
      <c r="AQ114" s="63">
        <f>Argentina!AQ114+Bolivia!AQ114+Brazil!AQ114+Chile!AQ114+Colombia!AQ114+CostaRica!AQ114+Cuba!AQ114+Ecuador!AQ114+ElSalvador!AQ114+Guatemala!AQ114+Haiti!AQ114+Honduras!AQ114+Jamaica!AQ114+Mexico!AQ114+Nicaragua!AQ114+Panama!AQ114+Paraguay!AQ114+Peru!AQ114+Uruguay!AQ114+Venezuela!AQ114</f>
        <v>243550.75</v>
      </c>
      <c r="BH114" s="63">
        <f>Argentina!BH114+Bolivia!BH114+Brazil!BH114+Chile!BH114+Colombia!BH114+CostaRica!BH114+Cuba!BH114+Ecuador!BH114+ElSalvador!BH114+Guatemala!BH114+Haiti!BH114+Honduras!BH114+Jamaica!BH114+Mexico!BH114+Nicaragua!BH114+Panama!BH114+Paraguay!BH114+Peru!BH114+Uruguay!BH114+Venezuela!BH114</f>
        <v>416418.35000000003</v>
      </c>
      <c r="BI114" s="63">
        <f>Argentina!BI114+Bolivia!BI114+Brazil!BI114+Chile!BI114+Colombia!BI114+CostaRica!BI114+Cuba!BI114+Ecuador!BI114+ElSalvador!BI114+Guatemala!BI114+Haiti!BI114+Honduras!BI114+Jamaica!BI114+Mexico!BI114+Nicaragua!BI114+Panama!BI114+Paraguay!BI114+Peru!BI114+Uruguay!BI114+Venezuela!BI114</f>
        <v>102922.61999999998</v>
      </c>
    </row>
    <row r="115" spans="1:61" ht="12.75">
      <c r="A115" s="58">
        <v>2000</v>
      </c>
      <c r="G115" s="63" t="e">
        <f>Argentina!G115+Bolivia!G115+Brazil!G115+Chile!G115+Colombia!G115+CostaRica!G115+Cuba!G115+Ecuador!G115+ElSalvador!G115+Guatemala!G115+Haiti!G115+Honduras!G115+Jamaica!G115+Mexico!G115+Nicaragua!G115+Panama!G115+Paraguay!G115+Peru!G115+Uruguay!G115+Venezuela!G115</f>
        <v>#N/A</v>
      </c>
      <c r="H115" s="63" t="e">
        <f>Argentina!H115+Bolivia!H115+Brazil!H115+Chile!H115+Colombia!H115+CostaRica!H115+Cuba!H115+Ecuador!H115+ElSalvador!H115+Guatemala!H115+Haiti!H115+Honduras!H115+Jamaica!H115+Mexico!H115+Nicaragua!H115+Panama!H115+Paraguay!H115+Peru!H115+Uruguay!H115+Venezuela!H115</f>
        <v>#N/A</v>
      </c>
      <c r="I115" s="63" t="e">
        <f>Argentina!I115+Bolivia!I115+Brazil!I115+Chile!I115+Colombia!I115+CostaRica!I115+Cuba!I115+Ecuador!I115+ElSalvador!I115+Guatemala!I115+Haiti!I115+Honduras!I115+Jamaica!I115+Mexico!I115+Nicaragua!I115+Panama!I115+Paraguay!I115+Peru!I115+Uruguay!I115+Venezuela!I115</f>
        <v>#N/A</v>
      </c>
      <c r="J115" s="63" t="e">
        <f>Argentina!J115+Bolivia!J115+Brazil!J115+Chile!J115+Colombia!J115+CostaRica!J115+Cuba!J115+Ecuador!J115+ElSalvador!J115+Guatemala!J115+Haiti!J115+Honduras!J115+Jamaica!J115+Mexico!J115+Nicaragua!J115+Panama!J115+Paraguay!J115+Peru!J115+Uruguay!J115+Venezuela!J115</f>
        <v>#N/A</v>
      </c>
      <c r="K115" s="63" t="e">
        <f>Argentina!K115+Bolivia!K115+Brazil!K115+Chile!K115+Colombia!K115+CostaRica!K115+Cuba!K115+Ecuador!K115+ElSalvador!K115+Guatemala!K115+Haiti!K115+Honduras!K115+Jamaica!K115+Mexico!K115+Nicaragua!K115+Panama!K115+Paraguay!K115+Peru!K115+Uruguay!K115+Venezuela!K115</f>
        <v>#N/A</v>
      </c>
      <c r="AN115" s="63">
        <f>Argentina!AN115+Bolivia!AN115+Brazil!AN115+Chile!AN115+Colombia!AN115+CostaRica!AN115+Cuba!AN115+Ecuador!AN115+ElSalvador!AN115+Guatemala!AN115+Haiti!AN115+Honduras!AN115+Jamaica!AN115+Mexico!AN115+Nicaragua!AN115+Panama!AN115+Paraguay!AN115+Peru!AN115+Uruguay!AN115+Venezuela!AN115</f>
        <v>748607.8290000001</v>
      </c>
      <c r="AO115" s="63">
        <f>Argentina!AO115+Bolivia!AO115+Brazil!AO115+Chile!AO115+Colombia!AO115+CostaRica!AO115+Cuba!AO115+Ecuador!AO115+ElSalvador!AO115+Guatemala!AO115+Haiti!AO115+Honduras!AO115+Jamaica!AO115+Mexico!AO115+Nicaragua!AO115+Panama!AO115+Paraguay!AO115+Peru!AO115+Uruguay!AO115+Venezuela!AO115</f>
        <v>638774.3899999999</v>
      </c>
      <c r="AP115" s="63">
        <f>Argentina!AP115+Bolivia!AP115+Brazil!AP115+Chile!AP115+Colombia!AP115+CostaRica!AP115+Cuba!AP115+Ecuador!AP115+ElSalvador!AP115+Guatemala!AP115+Haiti!AP115+Honduras!AP115+Jamaica!AP115+Mexico!AP115+Nicaragua!AP115+Panama!AP115+Paraguay!AP115+Peru!AP115+Uruguay!AP115+Venezuela!AP115</f>
        <v>394847.56499999994</v>
      </c>
      <c r="AQ115" s="63">
        <f>Argentina!AQ115+Bolivia!AQ115+Brazil!AQ115+Chile!AQ115+Colombia!AQ115+CostaRica!AQ115+Cuba!AQ115+Ecuador!AQ115+ElSalvador!AQ115+Guatemala!AQ115+Haiti!AQ115+Honduras!AQ115+Jamaica!AQ115+Mexico!AQ115+Nicaragua!AQ115+Panama!AQ115+Paraguay!AQ115+Peru!AQ115+Uruguay!AQ115+Venezuela!AQ115</f>
        <v>243926.82499999992</v>
      </c>
      <c r="BH115" s="63">
        <f>Argentina!BH115+Bolivia!BH115+Brazil!BH115+Chile!BH115+Colombia!BH115+CostaRica!BH115+Cuba!BH115+Ecuador!BH115+ElSalvador!BH115+Guatemala!BH115+Haiti!BH115+Honduras!BH115+Jamaica!BH115+Mexico!BH115+Nicaragua!BH115+Panama!BH115+Paraguay!BH115+Peru!BH115+Uruguay!BH115+Venezuela!BH115</f>
        <v>485933.37000000005</v>
      </c>
      <c r="BI115" s="63">
        <f>Argentina!BI115+Bolivia!BI115+Brazil!BI115+Chile!BI115+Colombia!BI115+CostaRica!BI115+Cuba!BI115+Ecuador!BI115+ElSalvador!BI115+Guatemala!BI115+Haiti!BI115+Honduras!BI115+Jamaica!BI115+Mexico!BI115+Nicaragua!BI115+Panama!BI115+Paraguay!BI115+Peru!BI115+Uruguay!BI115+Venezuela!BI115</f>
        <v>106724.33</v>
      </c>
    </row>
    <row r="116" spans="1:61" ht="12.75">
      <c r="A116" s="58">
        <v>2001</v>
      </c>
      <c r="G116" s="63">
        <f>Argentina!G116+Bolivia!G116+Brazil!G116+Chile!G116+Colombia!G116+CostaRica!G116+Cuba!G116+Ecuador!G116+ElSalvador!G116+Guatemala!G116+Haiti!G116+Honduras!G116+Jamaica!G116+Mexico!G116+Nicaragua!G116+Panama!G116+Paraguay!G116+Peru!G116+Uruguay!G116+Venezuela!G116</f>
        <v>573986.6699999999</v>
      </c>
      <c r="H116" s="63">
        <f>Argentina!H116+Bolivia!H116+Brazil!H116+Chile!H116+Colombia!H116+CostaRica!H116+Cuba!H116+Ecuador!H116+ElSalvador!H116+Guatemala!H116+Haiti!H116+Honduras!H116+Jamaica!H116+Mexico!H116+Nicaragua!H116+Panama!H116+Paraguay!H116+Peru!H116+Uruguay!H116+Venezuela!H116</f>
        <v>414783.006</v>
      </c>
      <c r="I116" s="63">
        <f>Argentina!I116+Bolivia!I116+Brazil!I116+Chile!I116+Colombia!I116+CostaRica!I116+Cuba!I116+Ecuador!I116+ElSalvador!I116+Guatemala!I116+Haiti!I116+Honduras!I116+Jamaica!I116+Mexico!I116+Nicaragua!I116+Panama!I116+Paraguay!I116+Peru!I116+Uruguay!I116+Venezuela!I116</f>
        <v>1294683.6800000002</v>
      </c>
      <c r="J116" s="63">
        <f>Argentina!J116+Bolivia!J116+Brazil!J116+Chile!J116+Colombia!J116+CostaRica!J116+Cuba!J116+Ecuador!J116+ElSalvador!J116+Guatemala!J116+Haiti!J116+Honduras!J116+Jamaica!J116+Mexico!J116+Nicaragua!J116+Panama!J116+Paraguay!J116+Peru!J116+Uruguay!J116+Venezuela!J116</f>
        <v>471724.03</v>
      </c>
      <c r="K116" s="63">
        <f>Argentina!K116+Bolivia!K116+Brazil!K116+Chile!K116+Colombia!K116+CostaRica!K116+Cuba!K116+Ecuador!K116+ElSalvador!K116+Guatemala!K116+Haiti!K116+Honduras!K116+Jamaica!K116+Mexico!K116+Nicaragua!K116+Panama!K116+Paraguay!K116+Peru!K116+Uruguay!K116+Venezuela!K116</f>
        <v>422423.33400000003</v>
      </c>
      <c r="AN116" s="63">
        <f>Argentina!AN116+Bolivia!AN116+Brazil!AN116+Chile!AN116+Colombia!AN116+CostaRica!AN116+Cuba!AN116+Ecuador!AN116+ElSalvador!AN116+Guatemala!AN116+Haiti!AN116+Honduras!AN116+Jamaica!AN116+Mexico!AN116+Nicaragua!AN116+Panama!AN116+Paraguay!AN116+Peru!AN116+Uruguay!AN116+Venezuela!AN116</f>
        <v>729395.4039999999</v>
      </c>
      <c r="AO116" s="63">
        <f>Argentina!AO116+Bolivia!AO116+Brazil!AO116+Chile!AO116+Colombia!AO116+CostaRica!AO116+Cuba!AO116+Ecuador!AO116+ElSalvador!AO116+Guatemala!AO116+Haiti!AO116+Honduras!AO116+Jamaica!AO116+Mexico!AO116+Nicaragua!AO116+Panama!AO116+Paraguay!AO116+Peru!AO116+Uruguay!AO116+Venezuela!AO116</f>
        <v>615129.3910000001</v>
      </c>
      <c r="AP116" s="63">
        <f>Argentina!AP116+Bolivia!AP116+Brazil!AP116+Chile!AP116+Colombia!AP116+CostaRica!AP116+Cuba!AP116+Ecuador!AP116+ElSalvador!AP116+Guatemala!AP116+Haiti!AP116+Honduras!AP116+Jamaica!AP116+Mexico!AP116+Nicaragua!AP116+Panama!AP116+Paraguay!AP116+Peru!AP116+Uruguay!AP116+Venezuela!AP116</f>
        <v>389225.934</v>
      </c>
      <c r="AQ116" s="63">
        <f>Argentina!AQ116+Bolivia!AQ116+Brazil!AQ116+Chile!AQ116+Colombia!AQ116+CostaRica!AQ116+Cuba!AQ116+Ecuador!AQ116+ElSalvador!AQ116+Guatemala!AQ116+Haiti!AQ116+Honduras!AQ116+Jamaica!AQ116+Mexico!AQ116+Nicaragua!AQ116+Panama!AQ116+Paraguay!AQ116+Peru!AQ116+Uruguay!AQ116+Venezuela!AQ116</f>
        <v>225903.457</v>
      </c>
      <c r="BH116" s="63">
        <f>Argentina!BH116+Bolivia!BH116+Brazil!BH116+Chile!BH116+Colombia!BH116+CostaRica!BH116+Cuba!BH116+Ecuador!BH116+ElSalvador!BH116+Guatemala!BH116+Haiti!BH116+Honduras!BH116+Jamaica!BH116+Mexico!BH116+Nicaragua!BH116+Panama!BH116+Paraguay!BH116+Peru!BH116+Uruguay!BH116+Venezuela!BH116</f>
        <v>564930.24</v>
      </c>
      <c r="BI116" s="63">
        <f>Argentina!BI116+Bolivia!BI116+Brazil!BI116+Chile!BI116+Colombia!BI116+CostaRica!BI116+Cuba!BI116+Ecuador!BI116+ElSalvador!BI116+Guatemala!BI116+Haiti!BI116+Honduras!BI116+Jamaica!BI116+Mexico!BI116+Nicaragua!BI116+Panama!BI116+Paraguay!BI116+Peru!BI116+Uruguay!BI116+Venezuela!BI116</f>
        <v>106570.58999999998</v>
      </c>
    </row>
    <row r="117" spans="1:61" ht="12.75">
      <c r="A117" s="58">
        <v>2002</v>
      </c>
      <c r="G117" s="63">
        <f>Argentina!G117+Bolivia!G117+Brazil!G117+Chile!G117+Colombia!G117+CostaRica!G117+Cuba!G117+Ecuador!G117+ElSalvador!G117+Guatemala!G117+Haiti!G117+Honduras!G117+Jamaica!G117+Mexico!G117+Nicaragua!G117+Panama!G117+Paraguay!G117+Peru!G117+Uruguay!G117+Venezuela!G117</f>
        <v>575969.17</v>
      </c>
      <c r="H117" s="63">
        <f>Argentina!H117+Bolivia!H117+Brazil!H117+Chile!H117+Colombia!H117+CostaRica!H117+Cuba!H117+Ecuador!H117+ElSalvador!H117+Guatemala!H117+Haiti!H117+Honduras!H117+Jamaica!H117+Mexico!H117+Nicaragua!H117+Panama!H117+Paraguay!H117+Peru!H117+Uruguay!H117+Venezuela!H117</f>
        <v>417071.37599999993</v>
      </c>
      <c r="I117" s="63">
        <f>Argentina!I117+Bolivia!I117+Brazil!I117+Chile!I117+Colombia!I117+CostaRica!I117+Cuba!I117+Ecuador!I117+ElSalvador!I117+Guatemala!I117+Haiti!I117+Honduras!I117+Jamaica!I117+Mexico!I117+Nicaragua!I117+Panama!I117+Paraguay!I117+Peru!I117+Uruguay!I117+Venezuela!I117</f>
        <v>1229307.9999999998</v>
      </c>
      <c r="J117" s="63">
        <f>Argentina!J117+Bolivia!J117+Brazil!J117+Chile!J117+Colombia!J117+CostaRica!J117+Cuba!J117+Ecuador!J117+ElSalvador!J117+Guatemala!J117+Haiti!J117+Honduras!J117+Jamaica!J117+Mexico!J117+Nicaragua!J117+Panama!J117+Paraguay!J117+Peru!J117+Uruguay!J117+Venezuela!J117</f>
        <v>435010.56999999995</v>
      </c>
      <c r="K117" s="63">
        <f>Argentina!K117+Bolivia!K117+Brazil!K117+Chile!K117+Colombia!K117+CostaRica!K117+Cuba!K117+Ecuador!K117+ElSalvador!K117+Guatemala!K117+Haiti!K117+Honduras!K117+Jamaica!K117+Mexico!K117+Nicaragua!K117+Panama!K117+Paraguay!K117+Peru!K117+Uruguay!K117+Venezuela!K117</f>
        <v>389943.24399999995</v>
      </c>
      <c r="BH117" s="63">
        <f>Argentina!BH117+Bolivia!BH117+Brazil!BH117+Chile!BH117+Colombia!BH117+CostaRica!BH117+Cuba!BH117+Ecuador!BH117+ElSalvador!BH117+Guatemala!BH117+Haiti!BH117+Honduras!BH117+Jamaica!BH117+Mexico!BH117+Nicaragua!BH117+Panama!BH117+Paraguay!BH117+Peru!BH117+Uruguay!BH117+Venezuela!BH117</f>
        <v>605724.7999999999</v>
      </c>
      <c r="BI117" s="63">
        <f>Argentina!BI117+Bolivia!BI117+Brazil!BI117+Chile!BI117+Colombia!BI117+CostaRica!BI117+Cuba!BI117+Ecuador!BI117+ElSalvador!BI117+Guatemala!BI117+Haiti!BI117+Honduras!BI117+Jamaica!BI117+Mexico!BI117+Nicaragua!BI117+Panama!BI117+Paraguay!BI117+Peru!BI117+Uruguay!BI117+Venezuela!BI117</f>
        <v>110808.88</v>
      </c>
    </row>
  </sheetData>
  <mergeCells count="19">
    <mergeCell ref="CA1:CB1"/>
    <mergeCell ref="AD1:AI1"/>
    <mergeCell ref="AJ1:AQ1"/>
    <mergeCell ref="AT1:AY1"/>
    <mergeCell ref="AZ1:BC1"/>
    <mergeCell ref="A3:A4"/>
    <mergeCell ref="AR1:AS1"/>
    <mergeCell ref="BJ1:BK1"/>
    <mergeCell ref="BS1:BZ1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49">
      <selection activeCell="E77" sqref="E77"/>
    </sheetView>
  </sheetViews>
  <sheetFormatPr defaultColWidth="9.140625" defaultRowHeight="12.75"/>
  <cols>
    <col min="1" max="1" width="4.8515625" style="24" customWidth="1"/>
    <col min="2" max="2" width="8.57421875" style="24" customWidth="1"/>
    <col min="3" max="3" width="11.28125" style="24" customWidth="1"/>
    <col min="4" max="16384" width="9.140625" style="24" customWidth="1"/>
  </cols>
  <sheetData>
    <row r="1" spans="1:7" ht="13.5" thickBot="1">
      <c r="A1" s="19" t="s">
        <v>246</v>
      </c>
      <c r="B1" s="20"/>
      <c r="C1" s="21" t="s">
        <v>191</v>
      </c>
      <c r="D1" s="142" t="s">
        <v>155</v>
      </c>
      <c r="E1" s="142"/>
      <c r="F1" s="22" t="s">
        <v>156</v>
      </c>
      <c r="G1" s="23" t="s">
        <v>165</v>
      </c>
    </row>
    <row r="2" spans="1:7" ht="13.5" thickBot="1">
      <c r="A2" s="24" t="s">
        <v>247</v>
      </c>
      <c r="B2" s="143" t="s">
        <v>151</v>
      </c>
      <c r="C2" s="25" t="s">
        <v>153</v>
      </c>
      <c r="D2" s="26"/>
      <c r="E2" s="26"/>
      <c r="F2" s="26"/>
      <c r="G2" s="27" t="s">
        <v>1</v>
      </c>
    </row>
    <row r="3" spans="1:7" ht="13.5" thickBot="1">
      <c r="A3" s="24" t="s">
        <v>248</v>
      </c>
      <c r="B3" s="144"/>
      <c r="C3" s="25" t="s">
        <v>152</v>
      </c>
      <c r="D3" s="26" t="s">
        <v>336</v>
      </c>
      <c r="E3" s="26" t="s">
        <v>4</v>
      </c>
      <c r="F3" s="26" t="s">
        <v>3</v>
      </c>
      <c r="G3" s="27" t="s">
        <v>1</v>
      </c>
    </row>
    <row r="4" spans="1:7" ht="13.5" thickBot="1">
      <c r="A4" s="24" t="s">
        <v>249</v>
      </c>
      <c r="B4" s="144"/>
      <c r="C4" s="25" t="s">
        <v>154</v>
      </c>
      <c r="D4" s="26" t="s">
        <v>337</v>
      </c>
      <c r="E4" s="26" t="s">
        <v>6</v>
      </c>
      <c r="F4" s="26">
        <v>1914</v>
      </c>
      <c r="G4" s="27" t="s">
        <v>1</v>
      </c>
    </row>
    <row r="5" spans="1:7" ht="13.5" thickBot="1">
      <c r="A5" s="24" t="s">
        <v>250</v>
      </c>
      <c r="B5" s="144"/>
      <c r="C5" s="25" t="s">
        <v>132</v>
      </c>
      <c r="D5" s="26" t="s">
        <v>338</v>
      </c>
      <c r="E5" s="26"/>
      <c r="F5" s="26">
        <v>1938</v>
      </c>
      <c r="G5" s="27" t="s">
        <v>1</v>
      </c>
    </row>
    <row r="6" spans="1:7" ht="13.5" thickBot="1">
      <c r="A6" s="24" t="s">
        <v>251</v>
      </c>
      <c r="B6" s="144"/>
      <c r="C6" s="25" t="s">
        <v>157</v>
      </c>
      <c r="D6" s="26" t="s">
        <v>339</v>
      </c>
      <c r="E6" s="26" t="s">
        <v>411</v>
      </c>
      <c r="F6" s="26">
        <v>1971</v>
      </c>
      <c r="G6" s="27" t="s">
        <v>1</v>
      </c>
    </row>
    <row r="7" spans="1:7" ht="13.5" thickBot="1">
      <c r="A7" s="24" t="s">
        <v>252</v>
      </c>
      <c r="B7" s="145"/>
      <c r="C7" s="25" t="s">
        <v>9</v>
      </c>
      <c r="D7" s="26" t="s">
        <v>10</v>
      </c>
      <c r="E7" s="26"/>
      <c r="F7" s="26" t="s">
        <v>11</v>
      </c>
      <c r="G7" s="27" t="s">
        <v>1</v>
      </c>
    </row>
    <row r="8" spans="1:7" ht="13.5" thickBot="1">
      <c r="A8" s="24" t="s">
        <v>253</v>
      </c>
      <c r="B8" s="28"/>
      <c r="C8" s="25" t="s">
        <v>12</v>
      </c>
      <c r="D8" s="26" t="s">
        <v>10</v>
      </c>
      <c r="E8" s="26"/>
      <c r="F8" s="26" t="s">
        <v>11</v>
      </c>
      <c r="G8" s="27" t="s">
        <v>1</v>
      </c>
    </row>
    <row r="9" spans="1:7" ht="13.5" thickBot="1">
      <c r="A9" s="24" t="s">
        <v>236</v>
      </c>
      <c r="B9" s="28"/>
      <c r="C9" s="25" t="s">
        <v>13</v>
      </c>
      <c r="D9" s="26" t="s">
        <v>10</v>
      </c>
      <c r="E9" s="26"/>
      <c r="F9" s="26" t="s">
        <v>11</v>
      </c>
      <c r="G9" s="27" t="s">
        <v>1</v>
      </c>
    </row>
    <row r="10" spans="1:7" ht="13.5" thickBot="1">
      <c r="A10" s="24" t="s">
        <v>254</v>
      </c>
      <c r="B10" s="28"/>
      <c r="C10" s="25" t="s">
        <v>14</v>
      </c>
      <c r="D10" s="26" t="s">
        <v>10</v>
      </c>
      <c r="E10" s="26"/>
      <c r="F10" s="26" t="s">
        <v>11</v>
      </c>
      <c r="G10" s="27" t="s">
        <v>1</v>
      </c>
    </row>
    <row r="11" spans="1:7" ht="13.5" thickBot="1">
      <c r="A11" s="24" t="s">
        <v>255</v>
      </c>
      <c r="B11" s="28"/>
      <c r="C11" s="25" t="s">
        <v>15</v>
      </c>
      <c r="D11" s="26" t="s">
        <v>10</v>
      </c>
      <c r="E11" s="26"/>
      <c r="F11" s="26" t="s">
        <v>11</v>
      </c>
      <c r="G11" s="27" t="s">
        <v>1</v>
      </c>
    </row>
    <row r="12" spans="1:7" ht="13.5" thickBot="1">
      <c r="A12" s="24" t="s">
        <v>256</v>
      </c>
      <c r="B12" s="143" t="s">
        <v>158</v>
      </c>
      <c r="C12" s="25" t="s">
        <v>152</v>
      </c>
      <c r="D12" s="26" t="s">
        <v>336</v>
      </c>
      <c r="E12" s="26" t="s">
        <v>17</v>
      </c>
      <c r="F12" s="26" t="s">
        <v>16</v>
      </c>
      <c r="G12" s="27" t="s">
        <v>1</v>
      </c>
    </row>
    <row r="13" spans="1:7" ht="13.5" thickBot="1">
      <c r="A13" s="24" t="s">
        <v>237</v>
      </c>
      <c r="B13" s="144"/>
      <c r="C13" s="25" t="s">
        <v>154</v>
      </c>
      <c r="D13" s="26" t="s">
        <v>340</v>
      </c>
      <c r="E13" s="26" t="s">
        <v>19</v>
      </c>
      <c r="F13" s="26">
        <v>1914</v>
      </c>
      <c r="G13" s="27" t="s">
        <v>1</v>
      </c>
    </row>
    <row r="14" spans="1:7" ht="13.5" thickBot="1">
      <c r="A14" s="24" t="s">
        <v>238</v>
      </c>
      <c r="B14" s="144"/>
      <c r="C14" s="25" t="s">
        <v>132</v>
      </c>
      <c r="D14" s="26" t="s">
        <v>341</v>
      </c>
      <c r="E14" s="26"/>
      <c r="F14" s="26">
        <v>1938</v>
      </c>
      <c r="G14" s="27" t="s">
        <v>1</v>
      </c>
    </row>
    <row r="15" spans="1:7" ht="13.5" thickBot="1">
      <c r="A15" s="24" t="s">
        <v>239</v>
      </c>
      <c r="B15" s="145"/>
      <c r="C15" s="25" t="s">
        <v>159</v>
      </c>
      <c r="D15" s="26" t="s">
        <v>22</v>
      </c>
      <c r="E15" s="26" t="s">
        <v>23</v>
      </c>
      <c r="F15" s="26">
        <v>1934</v>
      </c>
      <c r="G15" s="27" t="s">
        <v>21</v>
      </c>
    </row>
    <row r="16" spans="1:7" ht="13.5" thickBot="1">
      <c r="A16" s="24" t="s">
        <v>240</v>
      </c>
      <c r="B16" s="143" t="s">
        <v>160</v>
      </c>
      <c r="C16" s="25" t="s">
        <v>161</v>
      </c>
      <c r="D16" s="26" t="s">
        <v>342</v>
      </c>
      <c r="E16" s="26"/>
      <c r="F16" s="26" t="s">
        <v>26</v>
      </c>
      <c r="G16" s="27" t="s">
        <v>24</v>
      </c>
    </row>
    <row r="17" spans="1:7" ht="13.5" thickBot="1">
      <c r="A17" s="24" t="s">
        <v>241</v>
      </c>
      <c r="B17" s="144"/>
      <c r="C17" s="25" t="s">
        <v>27</v>
      </c>
      <c r="D17" s="26" t="s">
        <v>336</v>
      </c>
      <c r="E17" s="26" t="s">
        <v>29</v>
      </c>
      <c r="F17" s="26" t="s">
        <v>28</v>
      </c>
      <c r="G17" s="27" t="s">
        <v>1</v>
      </c>
    </row>
    <row r="18" spans="1:7" ht="13.5" thickBot="1">
      <c r="A18" s="24" t="s">
        <v>242</v>
      </c>
      <c r="B18" s="144"/>
      <c r="C18" s="25" t="s">
        <v>30</v>
      </c>
      <c r="D18" s="26" t="s">
        <v>340</v>
      </c>
      <c r="E18" s="26" t="s">
        <v>19</v>
      </c>
      <c r="F18" s="26">
        <v>1914</v>
      </c>
      <c r="G18" s="27" t="s">
        <v>1</v>
      </c>
    </row>
    <row r="19" spans="1:7" ht="13.5" thickBot="1">
      <c r="A19" s="24" t="s">
        <v>243</v>
      </c>
      <c r="B19" s="145"/>
      <c r="C19" s="25" t="s">
        <v>164</v>
      </c>
      <c r="D19" s="26" t="s">
        <v>338</v>
      </c>
      <c r="E19" s="26"/>
      <c r="F19" s="26">
        <v>1938</v>
      </c>
      <c r="G19" s="27" t="s">
        <v>1</v>
      </c>
    </row>
    <row r="20" spans="1:7" ht="13.5" thickBot="1">
      <c r="A20" s="24" t="s">
        <v>244</v>
      </c>
      <c r="B20" s="139" t="s">
        <v>162</v>
      </c>
      <c r="C20" s="25" t="s">
        <v>163</v>
      </c>
      <c r="D20" s="26" t="s">
        <v>343</v>
      </c>
      <c r="E20" s="26" t="s">
        <v>33</v>
      </c>
      <c r="F20" s="26">
        <v>1913</v>
      </c>
      <c r="G20" s="27" t="s">
        <v>31</v>
      </c>
    </row>
    <row r="21" spans="1:7" ht="13.5" thickBot="1">
      <c r="A21" s="24" t="s">
        <v>245</v>
      </c>
      <c r="B21" s="140"/>
      <c r="C21" s="25" t="s">
        <v>34</v>
      </c>
      <c r="D21" s="26" t="s">
        <v>344</v>
      </c>
      <c r="E21" s="26"/>
      <c r="F21" s="26">
        <v>1914</v>
      </c>
      <c r="G21" s="27" t="s">
        <v>31</v>
      </c>
    </row>
    <row r="22" spans="1:7" ht="13.5" thickBot="1">
      <c r="A22" s="24" t="s">
        <v>257</v>
      </c>
      <c r="B22" s="140"/>
      <c r="C22" s="25" t="s">
        <v>36</v>
      </c>
      <c r="D22" s="26" t="s">
        <v>340</v>
      </c>
      <c r="E22" s="26" t="s">
        <v>19</v>
      </c>
      <c r="F22" s="26">
        <v>1914</v>
      </c>
      <c r="G22" s="27" t="s">
        <v>1</v>
      </c>
    </row>
    <row r="23" spans="1:7" ht="13.5" thickBot="1">
      <c r="A23" s="24" t="s">
        <v>258</v>
      </c>
      <c r="B23" s="140"/>
      <c r="C23" s="25" t="s">
        <v>37</v>
      </c>
      <c r="D23" s="26" t="s">
        <v>336</v>
      </c>
      <c r="E23" s="26" t="s">
        <v>39</v>
      </c>
      <c r="F23" s="26" t="s">
        <v>38</v>
      </c>
      <c r="G23" s="27" t="s">
        <v>1</v>
      </c>
    </row>
    <row r="24" spans="1:7" ht="13.5" thickBot="1">
      <c r="A24" s="24" t="s">
        <v>259</v>
      </c>
      <c r="B24" s="140"/>
      <c r="C24" s="25" t="s">
        <v>40</v>
      </c>
      <c r="D24" s="26" t="s">
        <v>345</v>
      </c>
      <c r="E24" s="26" t="s">
        <v>43</v>
      </c>
      <c r="F24" s="26" t="s">
        <v>42</v>
      </c>
      <c r="G24" s="27" t="s">
        <v>1</v>
      </c>
    </row>
    <row r="25" spans="1:7" ht="13.5" thickBot="1">
      <c r="A25" s="24" t="s">
        <v>260</v>
      </c>
      <c r="B25" s="140"/>
      <c r="C25" s="25" t="s">
        <v>44</v>
      </c>
      <c r="D25" s="26" t="s">
        <v>346</v>
      </c>
      <c r="E25" s="26"/>
      <c r="F25" s="26" t="s">
        <v>46</v>
      </c>
      <c r="G25" s="27" t="s">
        <v>31</v>
      </c>
    </row>
    <row r="26" spans="1:7" ht="13.5" thickBot="1">
      <c r="A26" s="24" t="s">
        <v>261</v>
      </c>
      <c r="B26" s="140"/>
      <c r="C26" s="25" t="s">
        <v>47</v>
      </c>
      <c r="D26" s="26" t="s">
        <v>347</v>
      </c>
      <c r="E26" s="26" t="s">
        <v>50</v>
      </c>
      <c r="F26" s="26" t="s">
        <v>49</v>
      </c>
      <c r="G26" s="27" t="s">
        <v>31</v>
      </c>
    </row>
    <row r="27" spans="1:7" ht="13.5" thickBot="1">
      <c r="A27" s="24" t="s">
        <v>262</v>
      </c>
      <c r="B27" s="140"/>
      <c r="C27" s="25" t="s">
        <v>51</v>
      </c>
      <c r="D27" s="26" t="s">
        <v>348</v>
      </c>
      <c r="E27" s="26"/>
      <c r="F27" s="26">
        <v>1930</v>
      </c>
      <c r="G27" s="27" t="s">
        <v>31</v>
      </c>
    </row>
    <row r="28" spans="1:7" ht="13.5" thickBot="1">
      <c r="A28" s="24" t="s">
        <v>263</v>
      </c>
      <c r="B28" s="140"/>
      <c r="C28" s="25" t="s">
        <v>53</v>
      </c>
      <c r="D28" s="26" t="s">
        <v>338</v>
      </c>
      <c r="E28" s="26"/>
      <c r="F28" s="26">
        <v>1938</v>
      </c>
      <c r="G28" s="27" t="s">
        <v>1</v>
      </c>
    </row>
    <row r="29" spans="1:7" ht="13.5" thickBot="1">
      <c r="A29" s="24" t="s">
        <v>264</v>
      </c>
      <c r="B29" s="141"/>
      <c r="C29" s="25" t="s">
        <v>54</v>
      </c>
      <c r="D29" s="26" t="s">
        <v>349</v>
      </c>
      <c r="E29" s="26"/>
      <c r="F29" s="26" t="s">
        <v>56</v>
      </c>
      <c r="G29" s="27" t="s">
        <v>31</v>
      </c>
    </row>
    <row r="30" spans="1:7" ht="13.5" thickBot="1">
      <c r="A30" s="24" t="s">
        <v>265</v>
      </c>
      <c r="B30" s="139" t="s">
        <v>166</v>
      </c>
      <c r="C30" s="25" t="s">
        <v>154</v>
      </c>
      <c r="D30" s="26" t="s">
        <v>337</v>
      </c>
      <c r="E30" s="26" t="s">
        <v>58</v>
      </c>
      <c r="F30" s="26" t="s">
        <v>57</v>
      </c>
      <c r="G30" s="27" t="s">
        <v>1</v>
      </c>
    </row>
    <row r="31" spans="1:7" ht="13.5" thickBot="1">
      <c r="A31" s="24" t="s">
        <v>266</v>
      </c>
      <c r="B31" s="140"/>
      <c r="C31" s="25" t="s">
        <v>59</v>
      </c>
      <c r="D31" s="26" t="s">
        <v>350</v>
      </c>
      <c r="E31" s="26"/>
      <c r="F31" s="26" t="s">
        <v>61</v>
      </c>
      <c r="G31" s="27" t="s">
        <v>1</v>
      </c>
    </row>
    <row r="32" spans="1:7" ht="13.5" thickBot="1">
      <c r="A32" s="24" t="s">
        <v>267</v>
      </c>
      <c r="B32" s="140"/>
      <c r="C32" s="25" t="s">
        <v>62</v>
      </c>
      <c r="D32" s="36" t="s">
        <v>375</v>
      </c>
      <c r="E32" s="26"/>
      <c r="F32" s="26" t="s">
        <v>64</v>
      </c>
      <c r="G32" s="27" t="s">
        <v>1</v>
      </c>
    </row>
    <row r="33" spans="1:7" ht="13.5" thickBot="1">
      <c r="A33" s="24" t="s">
        <v>268</v>
      </c>
      <c r="B33" s="140"/>
      <c r="C33" s="25" t="s">
        <v>40</v>
      </c>
      <c r="D33" s="26" t="s">
        <v>345</v>
      </c>
      <c r="E33" s="26"/>
      <c r="F33" s="26" t="s">
        <v>65</v>
      </c>
      <c r="G33" s="27" t="s">
        <v>1</v>
      </c>
    </row>
    <row r="34" spans="1:7" ht="13.5" thickBot="1">
      <c r="A34" s="24" t="s">
        <v>269</v>
      </c>
      <c r="B34" s="140"/>
      <c r="C34" s="25" t="s">
        <v>37</v>
      </c>
      <c r="D34" s="26" t="s">
        <v>336</v>
      </c>
      <c r="E34" s="26" t="s">
        <v>67</v>
      </c>
      <c r="F34" s="26" t="s">
        <v>66</v>
      </c>
      <c r="G34" s="27" t="s">
        <v>1</v>
      </c>
    </row>
    <row r="35" spans="1:7" ht="13.5" thickBot="1">
      <c r="A35" s="24" t="s">
        <v>270</v>
      </c>
      <c r="B35" s="141"/>
      <c r="C35" s="25" t="s">
        <v>53</v>
      </c>
      <c r="D35" s="26" t="s">
        <v>338</v>
      </c>
      <c r="E35" s="26"/>
      <c r="F35" s="26">
        <v>1938</v>
      </c>
      <c r="G35" s="27" t="s">
        <v>1</v>
      </c>
    </row>
    <row r="36" spans="1:7" ht="13.5" thickBot="1">
      <c r="A36" s="24" t="s">
        <v>271</v>
      </c>
      <c r="B36" s="139" t="s">
        <v>168</v>
      </c>
      <c r="C36" s="25" t="s">
        <v>167</v>
      </c>
      <c r="D36" s="26"/>
      <c r="E36" s="26"/>
      <c r="F36" s="26"/>
      <c r="G36" s="27" t="s">
        <v>1</v>
      </c>
    </row>
    <row r="37" spans="1:7" ht="13.5" thickBot="1">
      <c r="A37" s="24" t="s">
        <v>272</v>
      </c>
      <c r="B37" s="140"/>
      <c r="C37" s="25" t="s">
        <v>68</v>
      </c>
      <c r="D37" s="26" t="s">
        <v>337</v>
      </c>
      <c r="E37" s="26" t="s">
        <v>69</v>
      </c>
      <c r="F37" s="26">
        <v>1914</v>
      </c>
      <c r="G37" s="27" t="s">
        <v>1</v>
      </c>
    </row>
    <row r="38" spans="1:7" ht="13.5" thickBot="1">
      <c r="A38" s="24" t="s">
        <v>273</v>
      </c>
      <c r="B38" s="140"/>
      <c r="C38" s="25" t="s">
        <v>53</v>
      </c>
      <c r="D38" s="26" t="s">
        <v>338</v>
      </c>
      <c r="E38" s="26"/>
      <c r="F38" s="26">
        <v>1938</v>
      </c>
      <c r="G38" s="27" t="s">
        <v>1</v>
      </c>
    </row>
    <row r="39" spans="1:7" ht="13.5" thickBot="1">
      <c r="A39" s="24" t="s">
        <v>274</v>
      </c>
      <c r="B39" s="140"/>
      <c r="C39" s="25" t="s">
        <v>70</v>
      </c>
      <c r="D39" s="26" t="s">
        <v>352</v>
      </c>
      <c r="E39" s="26" t="s">
        <v>413</v>
      </c>
      <c r="F39" s="26">
        <v>1971</v>
      </c>
      <c r="G39" s="27" t="s">
        <v>1</v>
      </c>
    </row>
    <row r="40" spans="1:7" ht="13.5" thickBot="1">
      <c r="A40" s="24" t="s">
        <v>275</v>
      </c>
      <c r="B40" s="140"/>
      <c r="C40" s="25" t="s">
        <v>72</v>
      </c>
      <c r="D40" s="26" t="s">
        <v>73</v>
      </c>
      <c r="E40" s="26"/>
      <c r="F40" s="26" t="s">
        <v>74</v>
      </c>
      <c r="G40" s="27" t="s">
        <v>1</v>
      </c>
    </row>
    <row r="41" spans="1:7" ht="13.5" thickBot="1">
      <c r="A41" s="24" t="s">
        <v>276</v>
      </c>
      <c r="B41" s="140"/>
      <c r="C41" s="25" t="s">
        <v>75</v>
      </c>
      <c r="D41" s="26" t="s">
        <v>73</v>
      </c>
      <c r="E41" s="26"/>
      <c r="F41" s="26" t="s">
        <v>74</v>
      </c>
      <c r="G41" s="27" t="s">
        <v>1</v>
      </c>
    </row>
    <row r="42" spans="1:7" ht="13.5" thickBot="1">
      <c r="A42" s="24" t="s">
        <v>277</v>
      </c>
      <c r="B42" s="140"/>
      <c r="C42" s="25" t="s">
        <v>76</v>
      </c>
      <c r="D42" s="26" t="s">
        <v>73</v>
      </c>
      <c r="E42" s="26"/>
      <c r="F42" s="26" t="s">
        <v>74</v>
      </c>
      <c r="G42" s="27" t="s">
        <v>1</v>
      </c>
    </row>
    <row r="43" spans="1:7" ht="13.5" thickBot="1">
      <c r="A43" s="24" t="s">
        <v>278</v>
      </c>
      <c r="B43" s="141"/>
      <c r="C43" s="25" t="s">
        <v>77</v>
      </c>
      <c r="D43" s="26" t="s">
        <v>73</v>
      </c>
      <c r="E43" s="26"/>
      <c r="F43" s="26" t="s">
        <v>74</v>
      </c>
      <c r="G43" s="27" t="s">
        <v>1</v>
      </c>
    </row>
    <row r="44" spans="1:7" ht="13.5" thickBot="1">
      <c r="A44" s="24" t="s">
        <v>279</v>
      </c>
      <c r="B44" s="29" t="s">
        <v>170</v>
      </c>
      <c r="C44" s="25" t="s">
        <v>161</v>
      </c>
      <c r="D44" s="26" t="s">
        <v>342</v>
      </c>
      <c r="E44" s="26"/>
      <c r="F44" s="26" t="s">
        <v>78</v>
      </c>
      <c r="G44" s="27" t="s">
        <v>24</v>
      </c>
    </row>
    <row r="45" spans="1:7" ht="13.5" thickBot="1">
      <c r="A45" s="24" t="s">
        <v>280</v>
      </c>
      <c r="B45" s="30"/>
      <c r="C45" s="25" t="s">
        <v>36</v>
      </c>
      <c r="D45" s="26" t="s">
        <v>353</v>
      </c>
      <c r="E45" s="26" t="s">
        <v>82</v>
      </c>
      <c r="F45" s="26">
        <v>1914</v>
      </c>
      <c r="G45" s="27" t="s">
        <v>1</v>
      </c>
    </row>
    <row r="46" spans="1:7" ht="13.5" thickBot="1">
      <c r="A46" s="24" t="s">
        <v>281</v>
      </c>
      <c r="B46" s="139" t="s">
        <v>171</v>
      </c>
      <c r="C46" s="25" t="s">
        <v>172</v>
      </c>
      <c r="D46" s="26" t="s">
        <v>354</v>
      </c>
      <c r="E46" s="26" t="s">
        <v>80</v>
      </c>
      <c r="F46" s="26">
        <v>1914</v>
      </c>
      <c r="G46" s="27" t="s">
        <v>31</v>
      </c>
    </row>
    <row r="47" spans="1:7" ht="13.5" thickBot="1">
      <c r="A47" s="24" t="s">
        <v>282</v>
      </c>
      <c r="B47" s="140"/>
      <c r="C47" s="25" t="s">
        <v>36</v>
      </c>
      <c r="D47" s="26" t="s">
        <v>353</v>
      </c>
      <c r="E47" s="26" t="s">
        <v>82</v>
      </c>
      <c r="F47" s="26">
        <v>1914</v>
      </c>
      <c r="G47" s="27" t="s">
        <v>1</v>
      </c>
    </row>
    <row r="48" spans="1:7" ht="13.5" thickBot="1">
      <c r="A48" s="24" t="s">
        <v>283</v>
      </c>
      <c r="B48" s="140"/>
      <c r="C48" s="25" t="s">
        <v>47</v>
      </c>
      <c r="D48" s="26" t="s">
        <v>355</v>
      </c>
      <c r="E48" s="26" t="s">
        <v>80</v>
      </c>
      <c r="F48" s="26" t="s">
        <v>84</v>
      </c>
      <c r="G48" s="27" t="s">
        <v>31</v>
      </c>
    </row>
    <row r="49" spans="1:7" ht="13.5" thickBot="1">
      <c r="A49" s="24" t="s">
        <v>284</v>
      </c>
      <c r="B49" s="140"/>
      <c r="C49" s="25" t="s">
        <v>44</v>
      </c>
      <c r="D49" s="26" t="s">
        <v>356</v>
      </c>
      <c r="E49" s="26" t="s">
        <v>80</v>
      </c>
      <c r="F49" s="26" t="s">
        <v>86</v>
      </c>
      <c r="G49" s="27" t="s">
        <v>31</v>
      </c>
    </row>
    <row r="50" spans="1:7" ht="13.5" thickBot="1">
      <c r="A50" s="24" t="s">
        <v>285</v>
      </c>
      <c r="B50" s="140"/>
      <c r="C50" s="25" t="s">
        <v>53</v>
      </c>
      <c r="D50" s="26" t="s">
        <v>338</v>
      </c>
      <c r="E50" s="26"/>
      <c r="F50" s="26">
        <v>1938</v>
      </c>
      <c r="G50" s="27" t="s">
        <v>1</v>
      </c>
    </row>
    <row r="51" spans="1:7" ht="13.5" thickBot="1">
      <c r="A51" s="24" t="s">
        <v>286</v>
      </c>
      <c r="B51" s="141"/>
      <c r="C51" s="25" t="s">
        <v>54</v>
      </c>
      <c r="D51" s="26" t="s">
        <v>349</v>
      </c>
      <c r="E51" s="26" t="s">
        <v>87</v>
      </c>
      <c r="F51" s="26" t="s">
        <v>56</v>
      </c>
      <c r="G51" s="27" t="s">
        <v>31</v>
      </c>
    </row>
    <row r="52" spans="1:7" ht="13.5" thickBot="1">
      <c r="A52" s="24" t="s">
        <v>287</v>
      </c>
      <c r="B52" s="133" t="s">
        <v>173</v>
      </c>
      <c r="C52" s="25" t="s">
        <v>154</v>
      </c>
      <c r="D52" s="26" t="s">
        <v>353</v>
      </c>
      <c r="E52" s="26" t="s">
        <v>82</v>
      </c>
      <c r="F52" s="26">
        <v>1914</v>
      </c>
      <c r="G52" s="27" t="s">
        <v>1</v>
      </c>
    </row>
    <row r="53" spans="1:7" ht="13.5" thickBot="1">
      <c r="A53" s="24" t="s">
        <v>288</v>
      </c>
      <c r="B53" s="134"/>
      <c r="C53" s="25" t="s">
        <v>88</v>
      </c>
      <c r="D53" s="26" t="s">
        <v>351</v>
      </c>
      <c r="E53" s="26" t="s">
        <v>374</v>
      </c>
      <c r="F53" s="26" t="s">
        <v>64</v>
      </c>
      <c r="G53" s="27" t="s">
        <v>1</v>
      </c>
    </row>
    <row r="54" spans="1:7" ht="13.5" thickBot="1">
      <c r="A54" s="24" t="s">
        <v>289</v>
      </c>
      <c r="B54" s="134"/>
      <c r="C54" s="31" t="s">
        <v>89</v>
      </c>
      <c r="D54" s="26" t="s">
        <v>357</v>
      </c>
      <c r="E54" s="26"/>
      <c r="F54" s="26">
        <v>1930</v>
      </c>
      <c r="G54" s="27" t="s">
        <v>1</v>
      </c>
    </row>
    <row r="55" spans="1:7" ht="13.5" thickBot="1">
      <c r="A55" s="24" t="s">
        <v>290</v>
      </c>
      <c r="B55" s="134"/>
      <c r="C55" s="25" t="s">
        <v>91</v>
      </c>
      <c r="D55" s="26" t="s">
        <v>338</v>
      </c>
      <c r="E55" s="26"/>
      <c r="F55" s="26">
        <v>1938</v>
      </c>
      <c r="G55" s="27" t="s">
        <v>1</v>
      </c>
    </row>
    <row r="56" spans="1:7" ht="13.5" thickBot="1">
      <c r="A56" s="24" t="s">
        <v>291</v>
      </c>
      <c r="B56" s="136" t="s">
        <v>174</v>
      </c>
      <c r="C56" s="25" t="s">
        <v>175</v>
      </c>
      <c r="D56" s="26"/>
      <c r="E56" s="26"/>
      <c r="F56" s="26"/>
      <c r="G56" s="27" t="s">
        <v>1</v>
      </c>
    </row>
    <row r="57" spans="1:7" ht="13.5" thickBot="1">
      <c r="A57" s="24" t="s">
        <v>292</v>
      </c>
      <c r="B57" s="137"/>
      <c r="C57" s="25" t="s">
        <v>36</v>
      </c>
      <c r="D57" s="26" t="s">
        <v>358</v>
      </c>
      <c r="E57" s="26" t="s">
        <v>93</v>
      </c>
      <c r="F57" s="26">
        <v>1914</v>
      </c>
      <c r="G57" s="27" t="s">
        <v>1</v>
      </c>
    </row>
    <row r="58" spans="1:7" ht="13.5" thickBot="1">
      <c r="A58" s="24" t="s">
        <v>293</v>
      </c>
      <c r="B58" s="137"/>
      <c r="C58" s="25" t="s">
        <v>91</v>
      </c>
      <c r="D58" s="26" t="s">
        <v>338</v>
      </c>
      <c r="E58" s="26"/>
      <c r="F58" s="26">
        <v>1938</v>
      </c>
      <c r="G58" s="27" t="s">
        <v>1</v>
      </c>
    </row>
    <row r="59" spans="1:7" ht="13.5" thickBot="1">
      <c r="A59" s="24" t="s">
        <v>294</v>
      </c>
      <c r="B59" s="137"/>
      <c r="C59" s="25" t="s">
        <v>94</v>
      </c>
      <c r="D59" s="26" t="s">
        <v>339</v>
      </c>
      <c r="E59" s="26"/>
      <c r="F59" s="26" t="s">
        <v>95</v>
      </c>
      <c r="G59" s="27" t="s">
        <v>1</v>
      </c>
    </row>
    <row r="60" spans="1:7" ht="13.5" thickBot="1">
      <c r="A60" s="24" t="s">
        <v>295</v>
      </c>
      <c r="B60" s="137"/>
      <c r="C60" s="25" t="s">
        <v>96</v>
      </c>
      <c r="D60" s="26" t="s">
        <v>359</v>
      </c>
      <c r="E60" s="26"/>
      <c r="F60" s="26" t="s">
        <v>98</v>
      </c>
      <c r="G60" s="27" t="s">
        <v>1</v>
      </c>
    </row>
    <row r="61" spans="1:7" ht="13.5" thickBot="1">
      <c r="A61" s="24" t="s">
        <v>296</v>
      </c>
      <c r="B61" s="138"/>
      <c r="C61" s="25" t="s">
        <v>99</v>
      </c>
      <c r="D61" s="26" t="s">
        <v>359</v>
      </c>
      <c r="E61" s="26"/>
      <c r="F61" s="26" t="s">
        <v>98</v>
      </c>
      <c r="G61" s="27" t="s">
        <v>1</v>
      </c>
    </row>
    <row r="62" spans="1:7" ht="13.5" thickBot="1">
      <c r="A62" s="24" t="s">
        <v>297</v>
      </c>
      <c r="B62" s="133" t="s">
        <v>176</v>
      </c>
      <c r="C62" s="25" t="s">
        <v>161</v>
      </c>
      <c r="D62" s="26" t="s">
        <v>100</v>
      </c>
      <c r="E62" s="26" t="s">
        <v>101</v>
      </c>
      <c r="F62" s="26" t="s">
        <v>26</v>
      </c>
      <c r="G62" s="27" t="s">
        <v>24</v>
      </c>
    </row>
    <row r="63" spans="1:7" ht="13.5" thickBot="1">
      <c r="A63" s="24" t="s">
        <v>298</v>
      </c>
      <c r="B63" s="135"/>
      <c r="C63" s="25" t="s">
        <v>36</v>
      </c>
      <c r="D63" s="26" t="s">
        <v>358</v>
      </c>
      <c r="E63" s="26" t="s">
        <v>93</v>
      </c>
      <c r="F63" s="26">
        <v>1914</v>
      </c>
      <c r="G63" s="27" t="s">
        <v>1</v>
      </c>
    </row>
    <row r="64" spans="1:7" ht="13.5" thickBot="1">
      <c r="A64" s="24" t="s">
        <v>299</v>
      </c>
      <c r="B64" s="133" t="s">
        <v>177</v>
      </c>
      <c r="C64" s="25" t="s">
        <v>178</v>
      </c>
      <c r="D64" s="26" t="s">
        <v>354</v>
      </c>
      <c r="E64" s="26" t="s">
        <v>102</v>
      </c>
      <c r="F64" s="26">
        <v>1914</v>
      </c>
      <c r="G64" s="27" t="s">
        <v>31</v>
      </c>
    </row>
    <row r="65" spans="1:7" ht="13.5" thickBot="1">
      <c r="A65" s="24" t="s">
        <v>300</v>
      </c>
      <c r="B65" s="134"/>
      <c r="C65" s="25" t="s">
        <v>36</v>
      </c>
      <c r="D65" s="26" t="s">
        <v>360</v>
      </c>
      <c r="E65" s="26" t="s">
        <v>93</v>
      </c>
      <c r="F65" s="26">
        <v>1914</v>
      </c>
      <c r="G65" s="27" t="s">
        <v>1</v>
      </c>
    </row>
    <row r="66" spans="1:7" ht="13.5" thickBot="1">
      <c r="A66" s="24" t="s">
        <v>301</v>
      </c>
      <c r="B66" s="134"/>
      <c r="C66" s="25" t="s">
        <v>104</v>
      </c>
      <c r="D66" s="26" t="s">
        <v>355</v>
      </c>
      <c r="E66" s="26" t="s">
        <v>106</v>
      </c>
      <c r="F66" s="26" t="s">
        <v>105</v>
      </c>
      <c r="G66" s="27" t="s">
        <v>31</v>
      </c>
    </row>
    <row r="67" spans="1:7" ht="13.5" thickBot="1">
      <c r="A67" s="24" t="s">
        <v>302</v>
      </c>
      <c r="B67" s="134"/>
      <c r="C67" s="25" t="s">
        <v>107</v>
      </c>
      <c r="D67" s="26" t="s">
        <v>356</v>
      </c>
      <c r="E67" s="26" t="s">
        <v>108</v>
      </c>
      <c r="F67" s="26" t="s">
        <v>46</v>
      </c>
      <c r="G67" s="27" t="s">
        <v>31</v>
      </c>
    </row>
    <row r="68" spans="1:7" ht="13.5" thickBot="1">
      <c r="A68" s="24" t="s">
        <v>303</v>
      </c>
      <c r="B68" s="134"/>
      <c r="C68" s="25" t="s">
        <v>91</v>
      </c>
      <c r="D68" s="26" t="s">
        <v>361</v>
      </c>
      <c r="E68" s="26"/>
      <c r="F68" s="26">
        <v>1938</v>
      </c>
      <c r="G68" s="27" t="s">
        <v>1</v>
      </c>
    </row>
    <row r="69" spans="1:7" ht="13.5" thickBot="1">
      <c r="A69" s="24" t="s">
        <v>304</v>
      </c>
      <c r="B69" s="134"/>
      <c r="C69" s="25" t="s">
        <v>110</v>
      </c>
      <c r="D69" s="26" t="s">
        <v>349</v>
      </c>
      <c r="E69" s="26" t="s">
        <v>87</v>
      </c>
      <c r="F69" s="26" t="s">
        <v>56</v>
      </c>
      <c r="G69" s="27" t="s">
        <v>31</v>
      </c>
    </row>
    <row r="70" spans="1:7" ht="13.5" thickBot="1">
      <c r="A70" s="24" t="s">
        <v>305</v>
      </c>
      <c r="B70" s="135"/>
      <c r="C70" s="25" t="s">
        <v>111</v>
      </c>
      <c r="D70" s="26" t="s">
        <v>362</v>
      </c>
      <c r="E70" s="26"/>
      <c r="F70" s="26">
        <v>1967</v>
      </c>
      <c r="G70" s="27" t="s">
        <v>1</v>
      </c>
    </row>
    <row r="71" spans="1:7" ht="13.5" thickBot="1">
      <c r="A71" s="24" t="s">
        <v>306</v>
      </c>
      <c r="B71" s="133" t="s">
        <v>179</v>
      </c>
      <c r="C71" s="25" t="s">
        <v>36</v>
      </c>
      <c r="D71" s="26" t="s">
        <v>360</v>
      </c>
      <c r="E71" s="26" t="s">
        <v>93</v>
      </c>
      <c r="F71" s="26">
        <v>1914</v>
      </c>
      <c r="G71" s="27" t="s">
        <v>1</v>
      </c>
    </row>
    <row r="72" spans="1:7" ht="13.5" thickBot="1">
      <c r="A72" s="24" t="s">
        <v>307</v>
      </c>
      <c r="B72" s="134"/>
      <c r="C72" s="25" t="s">
        <v>154</v>
      </c>
      <c r="D72" s="26" t="s">
        <v>363</v>
      </c>
      <c r="E72" s="26" t="s">
        <v>231</v>
      </c>
      <c r="F72" s="26" t="s">
        <v>114</v>
      </c>
      <c r="G72" s="27" t="s">
        <v>1</v>
      </c>
    </row>
    <row r="73" spans="1:7" ht="13.5" thickBot="1">
      <c r="A73" s="24" t="s">
        <v>308</v>
      </c>
      <c r="B73" s="134"/>
      <c r="C73" s="25" t="s">
        <v>117</v>
      </c>
      <c r="D73" s="26" t="s">
        <v>364</v>
      </c>
      <c r="E73" s="26"/>
      <c r="F73" s="26" t="s">
        <v>119</v>
      </c>
      <c r="G73" s="27" t="s">
        <v>1</v>
      </c>
    </row>
    <row r="74" spans="1:7" ht="13.5" thickBot="1">
      <c r="A74" s="24" t="s">
        <v>309</v>
      </c>
      <c r="B74" s="134"/>
      <c r="C74" s="25" t="s">
        <v>120</v>
      </c>
      <c r="D74" s="26" t="s">
        <v>365</v>
      </c>
      <c r="E74" s="26"/>
      <c r="F74" s="26" t="s">
        <v>122</v>
      </c>
      <c r="G74" s="27" t="s">
        <v>1</v>
      </c>
    </row>
    <row r="75" spans="1:7" ht="13.5" thickBot="1">
      <c r="A75" s="24" t="s">
        <v>310</v>
      </c>
      <c r="B75" s="134"/>
      <c r="C75" s="25" t="s">
        <v>123</v>
      </c>
      <c r="D75" s="26" t="s">
        <v>366</v>
      </c>
      <c r="E75" s="26" t="s">
        <v>126</v>
      </c>
      <c r="F75" s="26" t="s">
        <v>125</v>
      </c>
      <c r="G75" s="27" t="s">
        <v>1</v>
      </c>
    </row>
    <row r="76" spans="1:7" ht="13.5" thickBot="1">
      <c r="A76" s="24" t="s">
        <v>311</v>
      </c>
      <c r="B76" s="134"/>
      <c r="C76" s="25" t="s">
        <v>132</v>
      </c>
      <c r="D76" s="26" t="s">
        <v>341</v>
      </c>
      <c r="E76" s="26"/>
      <c r="F76" s="26">
        <v>1938</v>
      </c>
      <c r="G76" s="27" t="s">
        <v>1</v>
      </c>
    </row>
    <row r="77" spans="1:7" ht="13.5" thickBot="1">
      <c r="A77" s="24" t="s">
        <v>312</v>
      </c>
      <c r="B77" s="134"/>
      <c r="C77" s="25" t="s">
        <v>127</v>
      </c>
      <c r="D77" s="26" t="s">
        <v>367</v>
      </c>
      <c r="E77" s="26" t="s">
        <v>422</v>
      </c>
      <c r="F77" s="26">
        <v>1966</v>
      </c>
      <c r="G77" s="27" t="s">
        <v>1</v>
      </c>
    </row>
    <row r="78" spans="1:7" ht="13.5" thickBot="1">
      <c r="A78" s="24" t="s">
        <v>313</v>
      </c>
      <c r="B78" s="135"/>
      <c r="C78" s="25" t="s">
        <v>129</v>
      </c>
      <c r="D78" s="26" t="s">
        <v>368</v>
      </c>
      <c r="E78" s="26"/>
      <c r="F78" s="26">
        <v>1967</v>
      </c>
      <c r="G78" s="27" t="s">
        <v>1</v>
      </c>
    </row>
    <row r="79" spans="1:7" ht="13.5" thickBot="1">
      <c r="A79" s="24" t="s">
        <v>314</v>
      </c>
      <c r="B79" s="133" t="s">
        <v>180</v>
      </c>
      <c r="C79" s="25" t="s">
        <v>175</v>
      </c>
      <c r="D79" s="26" t="s">
        <v>131</v>
      </c>
      <c r="E79" s="26"/>
      <c r="F79" s="26"/>
      <c r="G79" s="27" t="s">
        <v>1</v>
      </c>
    </row>
    <row r="80" spans="1:7" ht="13.5" thickBot="1">
      <c r="A80" s="24" t="s">
        <v>315</v>
      </c>
      <c r="B80" s="135"/>
      <c r="C80" s="25" t="s">
        <v>132</v>
      </c>
      <c r="D80" s="26" t="s">
        <v>341</v>
      </c>
      <c r="E80" s="26"/>
      <c r="F80" s="26">
        <v>1938</v>
      </c>
      <c r="G80" s="27" t="s">
        <v>1</v>
      </c>
    </row>
    <row r="81" spans="1:7" ht="13.5" thickBot="1">
      <c r="A81" s="24" t="s">
        <v>316</v>
      </c>
      <c r="B81" s="29" t="s">
        <v>181</v>
      </c>
      <c r="C81" s="25" t="s">
        <v>161</v>
      </c>
      <c r="D81" s="26" t="s">
        <v>100</v>
      </c>
      <c r="E81" s="26"/>
      <c r="F81" s="26" t="s">
        <v>26</v>
      </c>
      <c r="G81" s="27" t="s">
        <v>24</v>
      </c>
    </row>
    <row r="82" spans="1:7" ht="13.5" thickBot="1">
      <c r="A82" s="24" t="s">
        <v>317</v>
      </c>
      <c r="B82" s="133" t="s">
        <v>182</v>
      </c>
      <c r="C82" s="25" t="s">
        <v>178</v>
      </c>
      <c r="D82" s="26" t="s">
        <v>133</v>
      </c>
      <c r="E82" s="26"/>
      <c r="F82" s="26">
        <v>1914</v>
      </c>
      <c r="G82" s="27" t="s">
        <v>31</v>
      </c>
    </row>
    <row r="83" spans="1:7" ht="13.5" thickBot="1">
      <c r="A83" s="24" t="s">
        <v>318</v>
      </c>
      <c r="B83" s="134"/>
      <c r="C83" s="25" t="s">
        <v>134</v>
      </c>
      <c r="D83" s="26" t="s">
        <v>369</v>
      </c>
      <c r="E83" s="26" t="s">
        <v>136</v>
      </c>
      <c r="F83" s="26" t="s">
        <v>105</v>
      </c>
      <c r="G83" s="27" t="s">
        <v>31</v>
      </c>
    </row>
    <row r="84" spans="1:7" ht="13.5" thickBot="1">
      <c r="A84" s="24" t="s">
        <v>319</v>
      </c>
      <c r="B84" s="134"/>
      <c r="C84" s="25" t="s">
        <v>137</v>
      </c>
      <c r="D84" s="26" t="s">
        <v>356</v>
      </c>
      <c r="E84" s="26" t="s">
        <v>138</v>
      </c>
      <c r="F84" s="26" t="s">
        <v>46</v>
      </c>
      <c r="G84" s="27" t="s">
        <v>31</v>
      </c>
    </row>
    <row r="85" spans="1:7" ht="13.5" thickBot="1">
      <c r="A85" s="24" t="s">
        <v>320</v>
      </c>
      <c r="B85" s="135"/>
      <c r="C85" s="25" t="s">
        <v>139</v>
      </c>
      <c r="D85" s="26" t="s">
        <v>338</v>
      </c>
      <c r="E85" s="26"/>
      <c r="F85" s="26">
        <v>1938</v>
      </c>
      <c r="G85" s="27" t="s">
        <v>1</v>
      </c>
    </row>
    <row r="86" spans="1:7" ht="13.5" thickBot="1">
      <c r="A86" s="24" t="s">
        <v>321</v>
      </c>
      <c r="B86" s="133" t="s">
        <v>184</v>
      </c>
      <c r="C86" s="25" t="s">
        <v>183</v>
      </c>
      <c r="D86" s="26" t="s">
        <v>370</v>
      </c>
      <c r="E86" s="26" t="s">
        <v>141</v>
      </c>
      <c r="F86" s="26" t="s">
        <v>64</v>
      </c>
      <c r="G86" s="27" t="s">
        <v>1</v>
      </c>
    </row>
    <row r="87" spans="1:7" ht="13.5" thickBot="1">
      <c r="A87" s="24" t="s">
        <v>322</v>
      </c>
      <c r="B87" s="135"/>
      <c r="C87" s="25" t="s">
        <v>132</v>
      </c>
      <c r="D87" s="26" t="s">
        <v>338</v>
      </c>
      <c r="E87" s="26"/>
      <c r="F87" s="26">
        <v>1938</v>
      </c>
      <c r="G87" s="27" t="s">
        <v>1</v>
      </c>
    </row>
    <row r="88" spans="1:7" ht="13.5" thickBot="1">
      <c r="A88" s="24" t="s">
        <v>323</v>
      </c>
      <c r="B88" s="29" t="s">
        <v>185</v>
      </c>
      <c r="C88" s="25" t="s">
        <v>232</v>
      </c>
      <c r="D88" s="26" t="s">
        <v>131</v>
      </c>
      <c r="E88" s="26"/>
      <c r="F88" s="26"/>
      <c r="G88" s="27" t="s">
        <v>1</v>
      </c>
    </row>
    <row r="89" spans="1:7" ht="13.5" thickBot="1">
      <c r="A89" s="24" t="s">
        <v>324</v>
      </c>
      <c r="B89" s="29" t="s">
        <v>186</v>
      </c>
      <c r="C89" s="25" t="s">
        <v>187</v>
      </c>
      <c r="D89" s="26" t="s">
        <v>371</v>
      </c>
      <c r="E89" s="26" t="s">
        <v>143</v>
      </c>
      <c r="F89" s="26" t="s">
        <v>26</v>
      </c>
      <c r="G89" s="27" t="s">
        <v>24</v>
      </c>
    </row>
    <row r="90" spans="1:7" ht="13.5" thickBot="1">
      <c r="A90" s="24" t="s">
        <v>325</v>
      </c>
      <c r="B90" s="133" t="s">
        <v>188</v>
      </c>
      <c r="C90" s="25" t="s">
        <v>178</v>
      </c>
      <c r="D90" s="26" t="s">
        <v>354</v>
      </c>
      <c r="E90" s="26" t="s">
        <v>144</v>
      </c>
      <c r="F90" s="26">
        <v>1914</v>
      </c>
      <c r="G90" s="27" t="s">
        <v>31</v>
      </c>
    </row>
    <row r="91" spans="1:7" ht="13.5" thickBot="1">
      <c r="A91" s="24" t="s">
        <v>326</v>
      </c>
      <c r="B91" s="134"/>
      <c r="C91" s="25" t="s">
        <v>47</v>
      </c>
      <c r="D91" s="26" t="s">
        <v>372</v>
      </c>
      <c r="E91" s="26" t="s">
        <v>143</v>
      </c>
      <c r="F91" s="26" t="s">
        <v>146</v>
      </c>
      <c r="G91" s="27" t="s">
        <v>31</v>
      </c>
    </row>
    <row r="92" spans="1:7" ht="13.5" thickBot="1">
      <c r="A92" s="24" t="s">
        <v>327</v>
      </c>
      <c r="B92" s="134"/>
      <c r="C92" s="25" t="s">
        <v>44</v>
      </c>
      <c r="D92" s="26" t="s">
        <v>356</v>
      </c>
      <c r="E92" s="26" t="s">
        <v>147</v>
      </c>
      <c r="F92" s="26" t="s">
        <v>234</v>
      </c>
      <c r="G92" s="27" t="s">
        <v>31</v>
      </c>
    </row>
    <row r="93" spans="1:7" ht="13.5" thickBot="1">
      <c r="A93" s="24" t="s">
        <v>328</v>
      </c>
      <c r="B93" s="135"/>
      <c r="C93" s="25" t="s">
        <v>91</v>
      </c>
      <c r="D93" s="26" t="s">
        <v>338</v>
      </c>
      <c r="E93" s="26"/>
      <c r="F93" s="26">
        <v>1938</v>
      </c>
      <c r="G93" s="27" t="s">
        <v>1</v>
      </c>
    </row>
    <row r="94" spans="1:7" ht="13.5" thickBot="1">
      <c r="A94" s="24" t="s">
        <v>329</v>
      </c>
      <c r="B94" s="133" t="s">
        <v>190</v>
      </c>
      <c r="C94" s="25" t="s">
        <v>189</v>
      </c>
      <c r="D94" s="26" t="s">
        <v>373</v>
      </c>
      <c r="E94" s="26" t="s">
        <v>150</v>
      </c>
      <c r="F94" s="26" t="s">
        <v>149</v>
      </c>
      <c r="G94" s="27" t="s">
        <v>1</v>
      </c>
    </row>
    <row r="95" spans="1:7" ht="13.5" thickBot="1">
      <c r="A95" s="24" t="s">
        <v>330</v>
      </c>
      <c r="B95" s="135"/>
      <c r="C95" s="32" t="s">
        <v>91</v>
      </c>
      <c r="D95" s="33" t="s">
        <v>338</v>
      </c>
      <c r="E95" s="33"/>
      <c r="F95" s="33">
        <v>1938</v>
      </c>
      <c r="G95" s="34" t="s">
        <v>1</v>
      </c>
    </row>
    <row r="96" ht="12.75">
      <c r="A96" s="24" t="s">
        <v>331</v>
      </c>
    </row>
    <row r="97" ht="12.75">
      <c r="A97" s="24" t="s">
        <v>332</v>
      </c>
    </row>
    <row r="98" ht="12.75">
      <c r="A98" s="24" t="s">
        <v>333</v>
      </c>
    </row>
    <row r="99" ht="12.75">
      <c r="A99" s="24" t="s">
        <v>334</v>
      </c>
    </row>
    <row r="100" ht="12.75">
      <c r="A100" s="24" t="s">
        <v>335</v>
      </c>
    </row>
  </sheetData>
  <mergeCells count="18">
    <mergeCell ref="D1:E1"/>
    <mergeCell ref="B2:B7"/>
    <mergeCell ref="B12:B15"/>
    <mergeCell ref="B16:B19"/>
    <mergeCell ref="B20:B29"/>
    <mergeCell ref="B30:B35"/>
    <mergeCell ref="B36:B43"/>
    <mergeCell ref="B46:B51"/>
    <mergeCell ref="B52:B55"/>
    <mergeCell ref="B56:B61"/>
    <mergeCell ref="B62:B63"/>
    <mergeCell ref="B64:B70"/>
    <mergeCell ref="B90:B93"/>
    <mergeCell ref="B94:B95"/>
    <mergeCell ref="B71:B78"/>
    <mergeCell ref="B79:B80"/>
    <mergeCell ref="B82:B85"/>
    <mergeCell ref="B86:B87"/>
  </mergeCell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BM1">
      <selection activeCell="BY5" sqref="BY5"/>
    </sheetView>
  </sheetViews>
  <sheetFormatPr defaultColWidth="9.140625" defaultRowHeight="12.75"/>
  <sheetData>
    <row r="1" spans="1:95" ht="13.5" thickBot="1">
      <c r="A1" s="1"/>
      <c r="B1" s="127" t="s">
        <v>151</v>
      </c>
      <c r="C1" s="128"/>
      <c r="D1" s="128"/>
      <c r="E1" s="128"/>
      <c r="F1" s="128"/>
      <c r="G1" s="129"/>
      <c r="H1" s="2"/>
      <c r="I1" s="2"/>
      <c r="J1" s="2"/>
      <c r="K1" s="2"/>
      <c r="L1" s="127" t="s">
        <v>158</v>
      </c>
      <c r="M1" s="128"/>
      <c r="N1" s="128"/>
      <c r="O1" s="129"/>
      <c r="P1" s="127" t="s">
        <v>160</v>
      </c>
      <c r="Q1" s="128"/>
      <c r="R1" s="128"/>
      <c r="S1" s="129"/>
      <c r="T1" s="130" t="s">
        <v>162</v>
      </c>
      <c r="U1" s="131"/>
      <c r="V1" s="131"/>
      <c r="W1" s="131"/>
      <c r="X1" s="131"/>
      <c r="Y1" s="131"/>
      <c r="Z1" s="131"/>
      <c r="AA1" s="131"/>
      <c r="AB1" s="131"/>
      <c r="AC1" s="132"/>
      <c r="AD1" s="130" t="s">
        <v>166</v>
      </c>
      <c r="AE1" s="131"/>
      <c r="AF1" s="131"/>
      <c r="AG1" s="131"/>
      <c r="AH1" s="131"/>
      <c r="AI1" s="132"/>
      <c r="AJ1" s="130" t="s">
        <v>168</v>
      </c>
      <c r="AK1" s="131"/>
      <c r="AL1" s="131"/>
      <c r="AM1" s="131"/>
      <c r="AN1" s="131"/>
      <c r="AO1" s="131"/>
      <c r="AP1" s="131"/>
      <c r="AQ1" s="132"/>
      <c r="AR1" s="3" t="s">
        <v>170</v>
      </c>
      <c r="AS1" s="18"/>
      <c r="AT1" s="130" t="s">
        <v>171</v>
      </c>
      <c r="AU1" s="131"/>
      <c r="AV1" s="131"/>
      <c r="AW1" s="131"/>
      <c r="AX1" s="131"/>
      <c r="AY1" s="132"/>
      <c r="AZ1" s="120" t="s">
        <v>173</v>
      </c>
      <c r="BA1" s="122"/>
      <c r="BB1" s="122"/>
      <c r="BC1" s="122"/>
      <c r="BD1" s="124" t="s">
        <v>174</v>
      </c>
      <c r="BE1" s="125"/>
      <c r="BF1" s="125"/>
      <c r="BG1" s="125"/>
      <c r="BH1" s="125"/>
      <c r="BI1" s="126"/>
      <c r="BJ1" s="120" t="s">
        <v>176</v>
      </c>
      <c r="BK1" s="121"/>
      <c r="BL1" s="120" t="s">
        <v>177</v>
      </c>
      <c r="BM1" s="122"/>
      <c r="BN1" s="122"/>
      <c r="BO1" s="122"/>
      <c r="BP1" s="122"/>
      <c r="BQ1" s="122"/>
      <c r="BR1" s="121"/>
      <c r="BS1" s="120" t="s">
        <v>179</v>
      </c>
      <c r="BT1" s="122"/>
      <c r="BU1" s="122"/>
      <c r="BV1" s="122"/>
      <c r="BW1" s="122"/>
      <c r="BX1" s="122"/>
      <c r="BY1" s="122"/>
      <c r="BZ1" s="121"/>
      <c r="CA1" s="120" t="s">
        <v>180</v>
      </c>
      <c r="CB1" s="121"/>
      <c r="CC1" s="3" t="s">
        <v>181</v>
      </c>
      <c r="CD1" s="120" t="s">
        <v>182</v>
      </c>
      <c r="CE1" s="122"/>
      <c r="CF1" s="122"/>
      <c r="CG1" s="121"/>
      <c r="CH1" s="120" t="s">
        <v>184</v>
      </c>
      <c r="CI1" s="121"/>
      <c r="CJ1" s="3" t="s">
        <v>185</v>
      </c>
      <c r="CK1" s="3" t="s">
        <v>186</v>
      </c>
      <c r="CL1" s="120" t="s">
        <v>188</v>
      </c>
      <c r="CM1" s="122"/>
      <c r="CN1" s="122"/>
      <c r="CO1" s="121"/>
      <c r="CP1" s="120" t="s">
        <v>190</v>
      </c>
      <c r="CQ1" s="121"/>
    </row>
    <row r="2" spans="1:95" ht="12.75">
      <c r="A2" s="5" t="s">
        <v>191</v>
      </c>
      <c r="B2" s="6" t="s">
        <v>153</v>
      </c>
      <c r="C2" s="6" t="s">
        <v>152</v>
      </c>
      <c r="D2" s="6" t="s">
        <v>154</v>
      </c>
      <c r="E2" s="6" t="s">
        <v>132</v>
      </c>
      <c r="F2" s="64" t="s">
        <v>414</v>
      </c>
      <c r="G2" s="6" t="s">
        <v>9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152</v>
      </c>
      <c r="M2" s="6" t="s">
        <v>154</v>
      </c>
      <c r="N2" s="6" t="s">
        <v>132</v>
      </c>
      <c r="O2" s="6" t="s">
        <v>159</v>
      </c>
      <c r="P2" s="6" t="s">
        <v>161</v>
      </c>
      <c r="Q2" s="6" t="s">
        <v>27</v>
      </c>
      <c r="R2" s="6" t="s">
        <v>30</v>
      </c>
      <c r="S2" s="6" t="s">
        <v>164</v>
      </c>
      <c r="T2" s="6" t="s">
        <v>163</v>
      </c>
      <c r="U2" s="6" t="s">
        <v>34</v>
      </c>
      <c r="V2" s="6" t="s">
        <v>36</v>
      </c>
      <c r="W2" s="6" t="s">
        <v>37</v>
      </c>
      <c r="X2" s="6" t="s">
        <v>40</v>
      </c>
      <c r="Y2" s="6" t="s">
        <v>44</v>
      </c>
      <c r="Z2" s="6" t="s">
        <v>47</v>
      </c>
      <c r="AA2" s="6" t="s">
        <v>51</v>
      </c>
      <c r="AB2" s="6" t="s">
        <v>53</v>
      </c>
      <c r="AC2" s="6" t="s">
        <v>54</v>
      </c>
      <c r="AD2" s="6" t="s">
        <v>154</v>
      </c>
      <c r="AE2" s="6" t="s">
        <v>59</v>
      </c>
      <c r="AF2" s="6" t="s">
        <v>62</v>
      </c>
      <c r="AG2" s="6" t="s">
        <v>40</v>
      </c>
      <c r="AH2" s="6" t="s">
        <v>37</v>
      </c>
      <c r="AI2" s="6" t="s">
        <v>53</v>
      </c>
      <c r="AJ2" s="6" t="s">
        <v>167</v>
      </c>
      <c r="AK2" s="6" t="s">
        <v>68</v>
      </c>
      <c r="AL2" s="6" t="s">
        <v>53</v>
      </c>
      <c r="AM2" s="6" t="s">
        <v>70</v>
      </c>
      <c r="AN2" s="6" t="s">
        <v>72</v>
      </c>
      <c r="AO2" s="6" t="s">
        <v>75</v>
      </c>
      <c r="AP2" s="6" t="s">
        <v>76</v>
      </c>
      <c r="AQ2" s="6" t="s">
        <v>77</v>
      </c>
      <c r="AR2" s="6" t="s">
        <v>161</v>
      </c>
      <c r="AS2" s="6" t="s">
        <v>36</v>
      </c>
      <c r="AT2" s="6" t="s">
        <v>172</v>
      </c>
      <c r="AU2" s="6" t="s">
        <v>36</v>
      </c>
      <c r="AV2" s="6" t="s">
        <v>47</v>
      </c>
      <c r="AW2" s="6" t="s">
        <v>44</v>
      </c>
      <c r="AX2" s="6" t="s">
        <v>53</v>
      </c>
      <c r="AY2" s="6" t="s">
        <v>54</v>
      </c>
      <c r="AZ2" s="6" t="s">
        <v>154</v>
      </c>
      <c r="BA2" s="6" t="s">
        <v>88</v>
      </c>
      <c r="BB2" s="7" t="s">
        <v>89</v>
      </c>
      <c r="BC2" s="6" t="s">
        <v>91</v>
      </c>
      <c r="BD2" s="6" t="s">
        <v>175</v>
      </c>
      <c r="BE2" s="6" t="s">
        <v>36</v>
      </c>
      <c r="BF2" s="6" t="s">
        <v>91</v>
      </c>
      <c r="BG2" s="6" t="s">
        <v>94</v>
      </c>
      <c r="BH2" s="6" t="s">
        <v>96</v>
      </c>
      <c r="BI2" s="6" t="s">
        <v>99</v>
      </c>
      <c r="BJ2" s="6" t="s">
        <v>161</v>
      </c>
      <c r="BK2" s="6" t="s">
        <v>36</v>
      </c>
      <c r="BL2" s="6" t="s">
        <v>178</v>
      </c>
      <c r="BM2" s="6" t="s">
        <v>36</v>
      </c>
      <c r="BN2" s="6" t="s">
        <v>104</v>
      </c>
      <c r="BO2" s="6" t="s">
        <v>107</v>
      </c>
      <c r="BP2" s="6" t="s">
        <v>91</v>
      </c>
      <c r="BQ2" s="6" t="s">
        <v>110</v>
      </c>
      <c r="BR2" s="6" t="s">
        <v>111</v>
      </c>
      <c r="BS2" s="6" t="s">
        <v>36</v>
      </c>
      <c r="BT2" s="6" t="s">
        <v>154</v>
      </c>
      <c r="BU2" s="6" t="s">
        <v>117</v>
      </c>
      <c r="BV2" s="6" t="s">
        <v>120</v>
      </c>
      <c r="BW2" s="6" t="s">
        <v>123</v>
      </c>
      <c r="BX2" s="6" t="s">
        <v>132</v>
      </c>
      <c r="BY2" s="6" t="s">
        <v>127</v>
      </c>
      <c r="BZ2" s="6" t="s">
        <v>129</v>
      </c>
      <c r="CA2" s="6" t="s">
        <v>175</v>
      </c>
      <c r="CB2" s="6" t="s">
        <v>132</v>
      </c>
      <c r="CC2" s="6" t="s">
        <v>161</v>
      </c>
      <c r="CD2" s="6" t="s">
        <v>178</v>
      </c>
      <c r="CE2" s="6" t="s">
        <v>134</v>
      </c>
      <c r="CF2" s="6" t="s">
        <v>137</v>
      </c>
      <c r="CG2" s="6" t="s">
        <v>139</v>
      </c>
      <c r="CH2" s="6" t="s">
        <v>183</v>
      </c>
      <c r="CI2" s="6" t="s">
        <v>132</v>
      </c>
      <c r="CJ2" s="6" t="s">
        <v>232</v>
      </c>
      <c r="CK2" s="6" t="s">
        <v>187</v>
      </c>
      <c r="CL2" s="6" t="s">
        <v>178</v>
      </c>
      <c r="CM2" s="6" t="s">
        <v>47</v>
      </c>
      <c r="CN2" s="6" t="s">
        <v>44</v>
      </c>
      <c r="CO2" s="6" t="s">
        <v>91</v>
      </c>
      <c r="CP2" s="6" t="s">
        <v>189</v>
      </c>
      <c r="CQ2" s="8" t="s">
        <v>91</v>
      </c>
    </row>
    <row r="3" spans="1:95" ht="12.75">
      <c r="A3" s="123" t="s">
        <v>155</v>
      </c>
      <c r="B3" s="9"/>
      <c r="C3" s="9" t="s">
        <v>2</v>
      </c>
      <c r="D3" s="9" t="s">
        <v>5</v>
      </c>
      <c r="E3" s="9" t="s">
        <v>7</v>
      </c>
      <c r="F3" s="67" t="s">
        <v>8</v>
      </c>
      <c r="G3" s="9" t="s">
        <v>10</v>
      </c>
      <c r="H3" s="9" t="s">
        <v>10</v>
      </c>
      <c r="I3" s="9" t="s">
        <v>10</v>
      </c>
      <c r="J3" s="9" t="s">
        <v>10</v>
      </c>
      <c r="K3" s="9" t="s">
        <v>10</v>
      </c>
      <c r="L3" s="9" t="s">
        <v>2</v>
      </c>
      <c r="M3" s="9" t="s">
        <v>18</v>
      </c>
      <c r="N3" s="9" t="s">
        <v>20</v>
      </c>
      <c r="O3" s="9" t="s">
        <v>22</v>
      </c>
      <c r="P3" s="9" t="s">
        <v>25</v>
      </c>
      <c r="Q3" s="9" t="s">
        <v>2</v>
      </c>
      <c r="R3" s="9" t="s">
        <v>18</v>
      </c>
      <c r="S3" s="9" t="s">
        <v>7</v>
      </c>
      <c r="T3" s="9" t="s">
        <v>32</v>
      </c>
      <c r="U3" s="9" t="s">
        <v>35</v>
      </c>
      <c r="V3" s="9" t="s">
        <v>18</v>
      </c>
      <c r="W3" s="9" t="s">
        <v>2</v>
      </c>
      <c r="X3" s="9" t="s">
        <v>41</v>
      </c>
      <c r="Y3" s="9" t="s">
        <v>45</v>
      </c>
      <c r="Z3" s="9" t="s">
        <v>48</v>
      </c>
      <c r="AA3" s="9" t="s">
        <v>52</v>
      </c>
      <c r="AB3" s="9" t="s">
        <v>7</v>
      </c>
      <c r="AC3" s="9" t="s">
        <v>55</v>
      </c>
      <c r="AD3" s="9" t="s">
        <v>5</v>
      </c>
      <c r="AE3" s="9" t="s">
        <v>60</v>
      </c>
      <c r="AF3" s="9" t="s">
        <v>63</v>
      </c>
      <c r="AG3" s="9" t="s">
        <v>41</v>
      </c>
      <c r="AH3" s="9" t="s">
        <v>2</v>
      </c>
      <c r="AI3" s="9" t="s">
        <v>7</v>
      </c>
      <c r="AJ3" s="9"/>
      <c r="AK3" s="9" t="s">
        <v>5</v>
      </c>
      <c r="AL3" s="9" t="s">
        <v>7</v>
      </c>
      <c r="AM3" s="9" t="s">
        <v>71</v>
      </c>
      <c r="AN3" s="9" t="s">
        <v>73</v>
      </c>
      <c r="AO3" s="9" t="s">
        <v>73</v>
      </c>
      <c r="AP3" s="9" t="s">
        <v>73</v>
      </c>
      <c r="AQ3" s="9" t="s">
        <v>73</v>
      </c>
      <c r="AR3" s="9" t="s">
        <v>25</v>
      </c>
      <c r="AS3" s="9" t="s">
        <v>81</v>
      </c>
      <c r="AT3" s="9" t="s">
        <v>79</v>
      </c>
      <c r="AU3" s="9" t="s">
        <v>81</v>
      </c>
      <c r="AV3" s="9" t="s">
        <v>83</v>
      </c>
      <c r="AW3" s="9" t="s">
        <v>85</v>
      </c>
      <c r="AX3" s="9" t="s">
        <v>7</v>
      </c>
      <c r="AY3" s="9" t="s">
        <v>55</v>
      </c>
      <c r="AZ3" s="9" t="s">
        <v>81</v>
      </c>
      <c r="BA3" s="9" t="s">
        <v>63</v>
      </c>
      <c r="BB3" s="9" t="s">
        <v>90</v>
      </c>
      <c r="BC3" s="9" t="s">
        <v>7</v>
      </c>
      <c r="BD3" s="9"/>
      <c r="BE3" s="9" t="s">
        <v>92</v>
      </c>
      <c r="BF3" s="9" t="s">
        <v>7</v>
      </c>
      <c r="BG3" s="9" t="s">
        <v>8</v>
      </c>
      <c r="BH3" s="9" t="s">
        <v>97</v>
      </c>
      <c r="BI3" s="9" t="s">
        <v>97</v>
      </c>
      <c r="BJ3" s="9" t="s">
        <v>100</v>
      </c>
      <c r="BK3" s="9" t="s">
        <v>92</v>
      </c>
      <c r="BL3" s="9" t="s">
        <v>79</v>
      </c>
      <c r="BM3" s="9" t="s">
        <v>103</v>
      </c>
      <c r="BN3" s="9" t="s">
        <v>83</v>
      </c>
      <c r="BO3" s="9" t="s">
        <v>85</v>
      </c>
      <c r="BP3" s="9" t="s">
        <v>109</v>
      </c>
      <c r="BQ3" s="9" t="s">
        <v>55</v>
      </c>
      <c r="BR3" s="9" t="s">
        <v>112</v>
      </c>
      <c r="BS3" s="9" t="s">
        <v>103</v>
      </c>
      <c r="BT3" s="9" t="s">
        <v>113</v>
      </c>
      <c r="BU3" s="9" t="s">
        <v>118</v>
      </c>
      <c r="BV3" s="9" t="s">
        <v>121</v>
      </c>
      <c r="BW3" s="9" t="s">
        <v>124</v>
      </c>
      <c r="BX3" s="9" t="s">
        <v>20</v>
      </c>
      <c r="BY3" s="9" t="s">
        <v>128</v>
      </c>
      <c r="BZ3" s="9" t="s">
        <v>130</v>
      </c>
      <c r="CA3" s="9" t="s">
        <v>131</v>
      </c>
      <c r="CB3" s="9" t="s">
        <v>20</v>
      </c>
      <c r="CC3" s="9" t="s">
        <v>100</v>
      </c>
      <c r="CD3" s="9" t="s">
        <v>133</v>
      </c>
      <c r="CE3" s="9" t="s">
        <v>135</v>
      </c>
      <c r="CF3" s="9" t="s">
        <v>85</v>
      </c>
      <c r="CG3" s="9" t="s">
        <v>7</v>
      </c>
      <c r="CH3" s="9" t="s">
        <v>140</v>
      </c>
      <c r="CI3" s="9" t="s">
        <v>7</v>
      </c>
      <c r="CJ3" s="9" t="s">
        <v>131</v>
      </c>
      <c r="CK3" s="9" t="s">
        <v>142</v>
      </c>
      <c r="CL3" s="9" t="s">
        <v>79</v>
      </c>
      <c r="CM3" s="9" t="s">
        <v>145</v>
      </c>
      <c r="CN3" s="9" t="s">
        <v>85</v>
      </c>
      <c r="CO3" s="9" t="s">
        <v>7</v>
      </c>
      <c r="CP3" s="9" t="s">
        <v>148</v>
      </c>
      <c r="CQ3" s="10" t="s">
        <v>7</v>
      </c>
    </row>
    <row r="4" spans="1:95" ht="12.75">
      <c r="A4" s="123"/>
      <c r="B4" s="9"/>
      <c r="C4" s="9" t="s">
        <v>4</v>
      </c>
      <c r="D4" s="9" t="s">
        <v>6</v>
      </c>
      <c r="E4" s="9"/>
      <c r="F4" s="67" t="s">
        <v>411</v>
      </c>
      <c r="G4" s="9"/>
      <c r="H4" s="9"/>
      <c r="I4" s="9"/>
      <c r="J4" s="9"/>
      <c r="K4" s="9"/>
      <c r="L4" s="9" t="s">
        <v>17</v>
      </c>
      <c r="M4" s="9" t="s">
        <v>19</v>
      </c>
      <c r="N4" s="9"/>
      <c r="O4" s="9" t="s">
        <v>23</v>
      </c>
      <c r="P4" s="9"/>
      <c r="Q4" s="9" t="s">
        <v>29</v>
      </c>
      <c r="R4" s="9" t="s">
        <v>19</v>
      </c>
      <c r="S4" s="9"/>
      <c r="T4" s="9" t="s">
        <v>33</v>
      </c>
      <c r="U4" s="9"/>
      <c r="V4" s="9" t="s">
        <v>19</v>
      </c>
      <c r="W4" s="9" t="s">
        <v>39</v>
      </c>
      <c r="X4" s="9" t="s">
        <v>43</v>
      </c>
      <c r="Y4" s="9"/>
      <c r="Z4" s="9" t="s">
        <v>50</v>
      </c>
      <c r="AA4" s="9"/>
      <c r="AB4" s="9"/>
      <c r="AC4" s="9"/>
      <c r="AD4" s="9" t="s">
        <v>58</v>
      </c>
      <c r="AE4" s="9"/>
      <c r="AF4" s="35" t="s">
        <v>375</v>
      </c>
      <c r="AG4" s="9"/>
      <c r="AH4" s="9" t="s">
        <v>67</v>
      </c>
      <c r="AI4" s="9"/>
      <c r="AJ4" s="9"/>
      <c r="AK4" s="9" t="s">
        <v>69</v>
      </c>
      <c r="AL4" s="9"/>
      <c r="AM4" s="9" t="s">
        <v>413</v>
      </c>
      <c r="AN4" s="9"/>
      <c r="AO4" s="9"/>
      <c r="AP4" s="9"/>
      <c r="AQ4" s="9"/>
      <c r="AR4" s="9"/>
      <c r="AS4" s="9" t="s">
        <v>82</v>
      </c>
      <c r="AT4" s="9" t="s">
        <v>80</v>
      </c>
      <c r="AU4" s="9" t="s">
        <v>82</v>
      </c>
      <c r="AV4" s="9" t="s">
        <v>80</v>
      </c>
      <c r="AW4" s="9" t="s">
        <v>80</v>
      </c>
      <c r="AX4" s="9"/>
      <c r="AY4" s="9" t="s">
        <v>87</v>
      </c>
      <c r="AZ4" s="9" t="s">
        <v>82</v>
      </c>
      <c r="BA4" s="9"/>
      <c r="BB4" s="9"/>
      <c r="BC4" s="9"/>
      <c r="BD4" s="9"/>
      <c r="BE4" s="9" t="s">
        <v>93</v>
      </c>
      <c r="BF4" s="9"/>
      <c r="BG4" s="9"/>
      <c r="BH4" s="9"/>
      <c r="BI4" s="9"/>
      <c r="BJ4" s="9" t="s">
        <v>101</v>
      </c>
      <c r="BK4" s="9" t="s">
        <v>93</v>
      </c>
      <c r="BL4" s="9" t="s">
        <v>102</v>
      </c>
      <c r="BM4" s="9" t="s">
        <v>93</v>
      </c>
      <c r="BN4" s="9" t="s">
        <v>106</v>
      </c>
      <c r="BO4" s="9" t="s">
        <v>108</v>
      </c>
      <c r="BP4" s="9"/>
      <c r="BQ4" s="9" t="s">
        <v>87</v>
      </c>
      <c r="BR4" s="9"/>
      <c r="BS4" s="9" t="s">
        <v>93</v>
      </c>
      <c r="BT4" s="9" t="s">
        <v>231</v>
      </c>
      <c r="BU4" s="9"/>
      <c r="BV4" s="9"/>
      <c r="BW4" s="9" t="s">
        <v>126</v>
      </c>
      <c r="BX4" s="9"/>
      <c r="BY4" s="9" t="s">
        <v>422</v>
      </c>
      <c r="BZ4" s="9"/>
      <c r="CA4" s="9"/>
      <c r="CB4" s="9"/>
      <c r="CC4" s="9"/>
      <c r="CD4" s="9"/>
      <c r="CE4" s="9" t="s">
        <v>136</v>
      </c>
      <c r="CF4" s="9" t="s">
        <v>138</v>
      </c>
      <c r="CG4" s="9"/>
      <c r="CH4" s="9" t="s">
        <v>141</v>
      </c>
      <c r="CI4" s="9"/>
      <c r="CJ4" s="9"/>
      <c r="CK4" s="9" t="s">
        <v>143</v>
      </c>
      <c r="CL4" s="9" t="s">
        <v>144</v>
      </c>
      <c r="CM4" s="9" t="s">
        <v>143</v>
      </c>
      <c r="CN4" s="9" t="s">
        <v>147</v>
      </c>
      <c r="CO4" s="9"/>
      <c r="CP4" s="9" t="s">
        <v>150</v>
      </c>
      <c r="CQ4" s="10"/>
    </row>
    <row r="5" spans="1:95" ht="12.75">
      <c r="A5" s="11" t="s">
        <v>156</v>
      </c>
      <c r="B5" s="9"/>
      <c r="C5" s="9" t="s">
        <v>3</v>
      </c>
      <c r="D5" s="9">
        <v>1914</v>
      </c>
      <c r="E5" s="9">
        <v>1938</v>
      </c>
      <c r="F5" s="50">
        <v>1971</v>
      </c>
      <c r="G5" s="9" t="s">
        <v>11</v>
      </c>
      <c r="H5" s="9" t="s">
        <v>11</v>
      </c>
      <c r="I5" s="9" t="s">
        <v>11</v>
      </c>
      <c r="J5" s="9" t="s">
        <v>11</v>
      </c>
      <c r="K5" s="9" t="s">
        <v>11</v>
      </c>
      <c r="L5" s="9" t="s">
        <v>16</v>
      </c>
      <c r="M5" s="9">
        <v>1914</v>
      </c>
      <c r="N5" s="9">
        <v>1938</v>
      </c>
      <c r="O5" s="9">
        <v>1934</v>
      </c>
      <c r="P5" s="9" t="s">
        <v>26</v>
      </c>
      <c r="Q5" s="9" t="s">
        <v>28</v>
      </c>
      <c r="R5" s="9">
        <v>1914</v>
      </c>
      <c r="S5" s="9">
        <v>1938</v>
      </c>
      <c r="T5" s="9">
        <v>1913</v>
      </c>
      <c r="U5" s="9">
        <v>1914</v>
      </c>
      <c r="V5" s="9">
        <v>1914</v>
      </c>
      <c r="W5" s="9" t="s">
        <v>38</v>
      </c>
      <c r="X5" s="9" t="s">
        <v>42</v>
      </c>
      <c r="Y5" s="9" t="s">
        <v>46</v>
      </c>
      <c r="Z5" s="9" t="s">
        <v>49</v>
      </c>
      <c r="AA5" s="9">
        <v>1930</v>
      </c>
      <c r="AB5" s="9">
        <v>1938</v>
      </c>
      <c r="AC5" s="9" t="s">
        <v>56</v>
      </c>
      <c r="AD5" s="9" t="s">
        <v>57</v>
      </c>
      <c r="AE5" s="9" t="s">
        <v>61</v>
      </c>
      <c r="AF5" s="9" t="s">
        <v>64</v>
      </c>
      <c r="AG5" s="9" t="s">
        <v>65</v>
      </c>
      <c r="AH5" s="9" t="s">
        <v>66</v>
      </c>
      <c r="AI5" s="9">
        <v>1938</v>
      </c>
      <c r="AJ5" s="9"/>
      <c r="AK5" s="9">
        <v>1914</v>
      </c>
      <c r="AL5" s="9">
        <v>1938</v>
      </c>
      <c r="AM5" s="9">
        <v>1971</v>
      </c>
      <c r="AN5" s="9" t="s">
        <v>74</v>
      </c>
      <c r="AO5" s="9" t="s">
        <v>74</v>
      </c>
      <c r="AP5" s="9" t="s">
        <v>74</v>
      </c>
      <c r="AQ5" s="9" t="s">
        <v>74</v>
      </c>
      <c r="AR5" s="9" t="s">
        <v>78</v>
      </c>
      <c r="AS5" s="9">
        <v>1914</v>
      </c>
      <c r="AT5" s="9">
        <v>1914</v>
      </c>
      <c r="AU5" s="9">
        <v>1914</v>
      </c>
      <c r="AV5" s="9" t="s">
        <v>84</v>
      </c>
      <c r="AW5" s="9" t="s">
        <v>86</v>
      </c>
      <c r="AX5" s="9">
        <v>1938</v>
      </c>
      <c r="AY5" s="9" t="s">
        <v>56</v>
      </c>
      <c r="AZ5" s="9">
        <v>1914</v>
      </c>
      <c r="BA5" s="9" t="s">
        <v>64</v>
      </c>
      <c r="BB5" s="9">
        <v>1930</v>
      </c>
      <c r="BC5" s="9">
        <v>1938</v>
      </c>
      <c r="BD5" s="9"/>
      <c r="BE5" s="9">
        <v>1914</v>
      </c>
      <c r="BF5" s="9">
        <v>1938</v>
      </c>
      <c r="BG5" s="9" t="s">
        <v>95</v>
      </c>
      <c r="BH5" s="9" t="s">
        <v>98</v>
      </c>
      <c r="BI5" s="9" t="s">
        <v>98</v>
      </c>
      <c r="BJ5" s="9" t="s">
        <v>26</v>
      </c>
      <c r="BK5" s="9">
        <v>1914</v>
      </c>
      <c r="BL5" s="9">
        <v>1914</v>
      </c>
      <c r="BM5" s="9">
        <v>1914</v>
      </c>
      <c r="BN5" s="9" t="s">
        <v>105</v>
      </c>
      <c r="BO5" s="9" t="s">
        <v>46</v>
      </c>
      <c r="BP5" s="9">
        <v>1938</v>
      </c>
      <c r="BQ5" s="9" t="s">
        <v>56</v>
      </c>
      <c r="BR5" s="9">
        <v>1967</v>
      </c>
      <c r="BS5" s="9">
        <v>1914</v>
      </c>
      <c r="BT5" s="9" t="s">
        <v>114</v>
      </c>
      <c r="BU5" s="9" t="s">
        <v>119</v>
      </c>
      <c r="BV5" s="9" t="s">
        <v>122</v>
      </c>
      <c r="BW5" s="9" t="s">
        <v>125</v>
      </c>
      <c r="BX5" s="9">
        <v>1938</v>
      </c>
      <c r="BY5" s="9">
        <v>1966</v>
      </c>
      <c r="BZ5" s="9">
        <v>1967</v>
      </c>
      <c r="CA5" s="9"/>
      <c r="CB5" s="9">
        <v>1938</v>
      </c>
      <c r="CC5" s="9" t="s">
        <v>26</v>
      </c>
      <c r="CD5" s="9">
        <v>1914</v>
      </c>
      <c r="CE5" s="9" t="s">
        <v>105</v>
      </c>
      <c r="CF5" s="9" t="s">
        <v>46</v>
      </c>
      <c r="CG5" s="9">
        <v>1938</v>
      </c>
      <c r="CH5" s="9" t="s">
        <v>64</v>
      </c>
      <c r="CI5" s="9">
        <v>1938</v>
      </c>
      <c r="CJ5" s="9"/>
      <c r="CK5" s="9" t="s">
        <v>26</v>
      </c>
      <c r="CL5" s="9">
        <v>1914</v>
      </c>
      <c r="CM5" s="9" t="s">
        <v>146</v>
      </c>
      <c r="CN5" s="9" t="s">
        <v>234</v>
      </c>
      <c r="CO5" s="9">
        <v>1938</v>
      </c>
      <c r="CP5" s="9" t="s">
        <v>149</v>
      </c>
      <c r="CQ5" s="10">
        <v>1938</v>
      </c>
    </row>
    <row r="6" spans="1:95" ht="13.5" thickBot="1">
      <c r="A6" s="12" t="s">
        <v>165</v>
      </c>
      <c r="B6" s="13" t="s">
        <v>1</v>
      </c>
      <c r="C6" s="13" t="s">
        <v>1</v>
      </c>
      <c r="D6" s="13" t="s">
        <v>1</v>
      </c>
      <c r="E6" s="13" t="s">
        <v>1</v>
      </c>
      <c r="F6" s="70" t="s">
        <v>1</v>
      </c>
      <c r="G6" s="13" t="s">
        <v>1</v>
      </c>
      <c r="H6" s="13" t="s">
        <v>1</v>
      </c>
      <c r="I6" s="13" t="s">
        <v>1</v>
      </c>
      <c r="J6" s="13" t="s">
        <v>1</v>
      </c>
      <c r="K6" s="13" t="s">
        <v>1</v>
      </c>
      <c r="L6" s="13" t="s">
        <v>1</v>
      </c>
      <c r="M6" s="13" t="s">
        <v>1</v>
      </c>
      <c r="N6" s="13" t="s">
        <v>1</v>
      </c>
      <c r="O6" s="13" t="s">
        <v>21</v>
      </c>
      <c r="P6" s="13" t="s">
        <v>24</v>
      </c>
      <c r="Q6" s="13" t="s">
        <v>1</v>
      </c>
      <c r="R6" s="13" t="s">
        <v>1</v>
      </c>
      <c r="S6" s="13" t="s">
        <v>1</v>
      </c>
      <c r="T6" s="13" t="s">
        <v>31</v>
      </c>
      <c r="U6" s="13" t="s">
        <v>31</v>
      </c>
      <c r="V6" s="13" t="s">
        <v>1</v>
      </c>
      <c r="W6" s="13" t="s">
        <v>1</v>
      </c>
      <c r="X6" s="13" t="s">
        <v>1</v>
      </c>
      <c r="Y6" s="13" t="s">
        <v>31</v>
      </c>
      <c r="Z6" s="13" t="s">
        <v>31</v>
      </c>
      <c r="AA6" s="13" t="s">
        <v>31</v>
      </c>
      <c r="AB6" s="13" t="s">
        <v>1</v>
      </c>
      <c r="AC6" s="13" t="s">
        <v>31</v>
      </c>
      <c r="AD6" s="13" t="s">
        <v>1</v>
      </c>
      <c r="AE6" s="13" t="s">
        <v>1</v>
      </c>
      <c r="AF6" s="13" t="s">
        <v>1</v>
      </c>
      <c r="AG6" s="13" t="s">
        <v>1</v>
      </c>
      <c r="AH6" s="13" t="s">
        <v>1</v>
      </c>
      <c r="AI6" s="13" t="s">
        <v>1</v>
      </c>
      <c r="AJ6" s="13" t="s">
        <v>1</v>
      </c>
      <c r="AK6" s="13" t="s">
        <v>1</v>
      </c>
      <c r="AL6" s="13" t="s">
        <v>1</v>
      </c>
      <c r="AM6" s="13" t="s">
        <v>1</v>
      </c>
      <c r="AN6" s="13" t="s">
        <v>1</v>
      </c>
      <c r="AO6" s="13" t="s">
        <v>1</v>
      </c>
      <c r="AP6" s="13" t="s">
        <v>1</v>
      </c>
      <c r="AQ6" s="13" t="s">
        <v>1</v>
      </c>
      <c r="AR6" s="13" t="s">
        <v>24</v>
      </c>
      <c r="AS6" s="13" t="s">
        <v>1</v>
      </c>
      <c r="AT6" s="13" t="s">
        <v>31</v>
      </c>
      <c r="AU6" s="13" t="s">
        <v>1</v>
      </c>
      <c r="AV6" s="13" t="s">
        <v>31</v>
      </c>
      <c r="AW6" s="13" t="s">
        <v>31</v>
      </c>
      <c r="AX6" s="13" t="s">
        <v>1</v>
      </c>
      <c r="AY6" s="13" t="s">
        <v>31</v>
      </c>
      <c r="AZ6" s="13" t="s">
        <v>1</v>
      </c>
      <c r="BA6" s="13" t="s">
        <v>1</v>
      </c>
      <c r="BB6" s="13" t="s">
        <v>1</v>
      </c>
      <c r="BC6" s="13" t="s">
        <v>1</v>
      </c>
      <c r="BD6" s="13" t="s">
        <v>1</v>
      </c>
      <c r="BE6" s="13" t="s">
        <v>1</v>
      </c>
      <c r="BF6" s="13" t="s">
        <v>1</v>
      </c>
      <c r="BG6" s="13" t="s">
        <v>1</v>
      </c>
      <c r="BH6" s="13" t="s">
        <v>1</v>
      </c>
      <c r="BI6" s="13" t="s">
        <v>1</v>
      </c>
      <c r="BJ6" s="13" t="s">
        <v>24</v>
      </c>
      <c r="BK6" s="13" t="s">
        <v>1</v>
      </c>
      <c r="BL6" s="13" t="s">
        <v>31</v>
      </c>
      <c r="BM6" s="13" t="s">
        <v>1</v>
      </c>
      <c r="BN6" s="13" t="s">
        <v>31</v>
      </c>
      <c r="BO6" s="13" t="s">
        <v>31</v>
      </c>
      <c r="BP6" s="13" t="s">
        <v>1</v>
      </c>
      <c r="BQ6" s="13" t="s">
        <v>31</v>
      </c>
      <c r="BR6" s="13" t="s">
        <v>1</v>
      </c>
      <c r="BS6" s="13" t="s">
        <v>1</v>
      </c>
      <c r="BT6" s="13" t="s">
        <v>1</v>
      </c>
      <c r="BU6" s="13" t="s">
        <v>1</v>
      </c>
      <c r="BV6" s="13" t="s">
        <v>1</v>
      </c>
      <c r="BW6" s="13" t="s">
        <v>1</v>
      </c>
      <c r="BX6" s="13" t="s">
        <v>1</v>
      </c>
      <c r="BY6" s="13" t="s">
        <v>1</v>
      </c>
      <c r="BZ6" s="13" t="s">
        <v>1</v>
      </c>
      <c r="CA6" s="13" t="s">
        <v>1</v>
      </c>
      <c r="CB6" s="13" t="s">
        <v>1</v>
      </c>
      <c r="CC6" s="13" t="s">
        <v>24</v>
      </c>
      <c r="CD6" s="13" t="s">
        <v>31</v>
      </c>
      <c r="CE6" s="13" t="s">
        <v>31</v>
      </c>
      <c r="CF6" s="13" t="s">
        <v>31</v>
      </c>
      <c r="CG6" s="13" t="s">
        <v>1</v>
      </c>
      <c r="CH6" s="13" t="s">
        <v>1</v>
      </c>
      <c r="CI6" s="13" t="s">
        <v>1</v>
      </c>
      <c r="CJ6" s="13" t="s">
        <v>1</v>
      </c>
      <c r="CK6" s="13" t="s">
        <v>24</v>
      </c>
      <c r="CL6" s="13" t="s">
        <v>31</v>
      </c>
      <c r="CM6" s="13" t="s">
        <v>31</v>
      </c>
      <c r="CN6" s="13" t="s">
        <v>31</v>
      </c>
      <c r="CO6" s="13" t="s">
        <v>1</v>
      </c>
      <c r="CP6" s="13" t="s">
        <v>1</v>
      </c>
      <c r="CQ6" s="14" t="s">
        <v>1</v>
      </c>
    </row>
    <row r="7" spans="1:6" ht="12.75">
      <c r="A7" s="4" t="s">
        <v>0</v>
      </c>
      <c r="F7" s="63"/>
    </row>
    <row r="8" spans="1:92" ht="12.75">
      <c r="A8" s="17">
        <v>1865</v>
      </c>
      <c r="F8" s="63"/>
      <c r="CN8">
        <f>BO8-CF8</f>
        <v>0</v>
      </c>
    </row>
    <row r="9" spans="1:92" ht="12.75">
      <c r="A9" s="16">
        <v>1875</v>
      </c>
      <c r="F9" s="63"/>
      <c r="CN9">
        <f>BO9-CF9</f>
        <v>0</v>
      </c>
    </row>
    <row r="10" spans="1:91" ht="12.75">
      <c r="A10" s="15">
        <v>1880</v>
      </c>
      <c r="F10" s="63"/>
      <c r="CM10">
        <f>BN10-CE10</f>
        <v>0</v>
      </c>
    </row>
    <row r="11" spans="1:92" ht="12.75">
      <c r="A11" s="15">
        <v>1885</v>
      </c>
      <c r="F11" s="63"/>
      <c r="CN11">
        <f>BO11-CF11</f>
        <v>0</v>
      </c>
    </row>
    <row r="12" spans="1:91" ht="12.75">
      <c r="A12" s="15">
        <v>1890</v>
      </c>
      <c r="F12" s="63"/>
      <c r="CM12">
        <f>BN12-CE12</f>
        <v>0</v>
      </c>
    </row>
    <row r="13" spans="1:92" ht="12.75">
      <c r="A13" s="15">
        <v>1895</v>
      </c>
      <c r="F13" s="63"/>
      <c r="CN13">
        <f>BO13-CF13</f>
        <v>0</v>
      </c>
    </row>
    <row r="14" spans="1:94" ht="12.75">
      <c r="A14" s="15">
        <v>1897</v>
      </c>
      <c r="F14" s="63"/>
      <c r="AF14">
        <f>BA14+BT14</f>
        <v>0</v>
      </c>
      <c r="CP14">
        <f>BT14-CH14</f>
        <v>0</v>
      </c>
    </row>
    <row r="15" spans="1:6" ht="12.75">
      <c r="A15" s="15">
        <v>1900</v>
      </c>
      <c r="F15" s="63"/>
    </row>
    <row r="16" spans="1:6" ht="12.75">
      <c r="A16" s="15">
        <v>1901</v>
      </c>
      <c r="F16" s="63"/>
    </row>
    <row r="17" spans="1:89" ht="12.75">
      <c r="A17" s="15">
        <v>1902</v>
      </c>
      <c r="F17" s="63"/>
      <c r="CK17">
        <f>BJ17-CC17</f>
        <v>0</v>
      </c>
    </row>
    <row r="18" spans="1:6" ht="12.75">
      <c r="A18" s="15">
        <v>1903</v>
      </c>
      <c r="F18" s="63"/>
    </row>
    <row r="19" spans="1:6" ht="12.75">
      <c r="A19" s="15">
        <v>1904</v>
      </c>
      <c r="F19" s="63"/>
    </row>
    <row r="20" spans="1:92" ht="12.75">
      <c r="A20" s="15">
        <v>1905</v>
      </c>
      <c r="F20" s="63"/>
      <c r="CN20">
        <f>BO20-CF20</f>
        <v>0</v>
      </c>
    </row>
    <row r="21" spans="1:6" ht="12.75">
      <c r="A21" s="15">
        <v>1906</v>
      </c>
      <c r="F21" s="63"/>
    </row>
    <row r="22" spans="1:6" ht="12.75">
      <c r="A22" s="15">
        <v>1907</v>
      </c>
      <c r="F22" s="63"/>
    </row>
    <row r="23" spans="1:94" ht="12.75">
      <c r="A23" s="15">
        <v>1908</v>
      </c>
      <c r="F23" s="63"/>
      <c r="AF23">
        <f>BA23+BT23</f>
        <v>0</v>
      </c>
      <c r="CP23">
        <f>BT23-CH23</f>
        <v>0</v>
      </c>
    </row>
    <row r="24" spans="1:6" ht="12.75">
      <c r="A24" s="15">
        <v>1909</v>
      </c>
      <c r="F24" s="63"/>
    </row>
    <row r="25" spans="1:6" ht="12.75">
      <c r="A25" s="15">
        <v>1910</v>
      </c>
      <c r="F25" s="63"/>
    </row>
    <row r="26" spans="1:6" ht="12.75">
      <c r="A26" s="15">
        <v>1911</v>
      </c>
      <c r="F26" s="63"/>
    </row>
    <row r="27" spans="1:6" ht="12.75">
      <c r="A27" s="15">
        <v>1912</v>
      </c>
      <c r="F27" s="63"/>
    </row>
    <row r="28" spans="1:92" ht="12.75">
      <c r="A28" s="15">
        <v>1913</v>
      </c>
      <c r="F28" s="63"/>
      <c r="CK28">
        <f>BJ28-CC28</f>
        <v>0</v>
      </c>
      <c r="CM28">
        <f>BN28-CE28</f>
        <v>0</v>
      </c>
      <c r="CN28">
        <f>BO28-CF28</f>
        <v>0</v>
      </c>
    </row>
    <row r="29" spans="1:94" ht="12.75">
      <c r="A29" s="15">
        <v>1914</v>
      </c>
      <c r="D29">
        <f>AK29+BE29</f>
        <v>0</v>
      </c>
      <c r="F29" s="63"/>
      <c r="R29">
        <f>AS29+BK29</f>
        <v>0</v>
      </c>
      <c r="V29">
        <f>AU29+BM29</f>
        <v>0</v>
      </c>
      <c r="AD29">
        <f>AZ29+BS29</f>
        <v>0</v>
      </c>
      <c r="AF29">
        <f>BA29+BT29</f>
        <v>0</v>
      </c>
      <c r="CL29">
        <f>BL29-CD29</f>
        <v>0</v>
      </c>
      <c r="CP29">
        <f>BT29-CH29</f>
        <v>0</v>
      </c>
    </row>
    <row r="30" spans="1:6" ht="12.75">
      <c r="A30" s="15">
        <v>1915</v>
      </c>
      <c r="F30" s="63"/>
    </row>
    <row r="31" spans="1:6" ht="12.75">
      <c r="A31" s="15">
        <v>1916</v>
      </c>
      <c r="F31" s="63"/>
    </row>
    <row r="32" spans="1:6" ht="12.75">
      <c r="A32" s="15">
        <v>1917</v>
      </c>
      <c r="F32" s="63"/>
    </row>
    <row r="33" spans="1:6" ht="12.75">
      <c r="A33" s="15">
        <v>1918</v>
      </c>
      <c r="F33" s="63"/>
    </row>
    <row r="34" spans="1:94" ht="12.75">
      <c r="A34" s="15">
        <v>1919</v>
      </c>
      <c r="F34" s="63"/>
      <c r="AF34">
        <f>BA34+BT34</f>
        <v>0</v>
      </c>
      <c r="CP34">
        <f>BT34-CH34</f>
        <v>0</v>
      </c>
    </row>
    <row r="35" spans="1:6" ht="12.75">
      <c r="A35" s="15">
        <v>1920</v>
      </c>
      <c r="F35" s="63"/>
    </row>
    <row r="36" spans="1:6" ht="12.75">
      <c r="A36" s="15">
        <v>1921</v>
      </c>
      <c r="F36" s="63"/>
    </row>
    <row r="37" spans="1:6" ht="12.75">
      <c r="A37" s="15">
        <v>1922</v>
      </c>
      <c r="F37" s="63"/>
    </row>
    <row r="38" spans="1:6" ht="12.75">
      <c r="A38" s="15">
        <v>1923</v>
      </c>
      <c r="F38" s="63"/>
    </row>
    <row r="39" spans="1:94" ht="12.75">
      <c r="A39" s="15">
        <v>1924</v>
      </c>
      <c r="F39" s="63"/>
      <c r="CP39">
        <f>BT39-CH39</f>
        <v>0</v>
      </c>
    </row>
    <row r="40" spans="1:6" ht="12.75">
      <c r="A40" s="15">
        <v>1925</v>
      </c>
      <c r="F40" s="63"/>
    </row>
    <row r="41" spans="1:6" ht="12.75">
      <c r="A41" s="15">
        <v>1926</v>
      </c>
      <c r="F41" s="63"/>
    </row>
    <row r="42" spans="1:6" ht="12.75">
      <c r="A42" s="15">
        <v>1927</v>
      </c>
      <c r="F42" s="63"/>
    </row>
    <row r="43" spans="1:91" ht="12.75">
      <c r="A43" s="15">
        <v>1928</v>
      </c>
      <c r="F43" s="63"/>
      <c r="CM43">
        <f>BN43-CE43</f>
        <v>0</v>
      </c>
    </row>
    <row r="44" spans="1:94" ht="12.75">
      <c r="A44" s="15">
        <v>1929</v>
      </c>
      <c r="F44" s="63"/>
      <c r="AF44">
        <f>BA44+BT44</f>
        <v>0</v>
      </c>
      <c r="CP44">
        <f>BT44-CH44</f>
        <v>0</v>
      </c>
    </row>
    <row r="45" spans="1:6" ht="12.75">
      <c r="A45" s="15">
        <v>1930</v>
      </c>
      <c r="F45" s="63"/>
    </row>
    <row r="46" spans="1:6" ht="12.75">
      <c r="A46" s="15">
        <v>1931</v>
      </c>
      <c r="F46" s="63"/>
    </row>
    <row r="47" spans="1:6" ht="12.75">
      <c r="A47" s="15">
        <v>1932</v>
      </c>
      <c r="F47" s="63"/>
    </row>
    <row r="48" spans="1:6" ht="12.75">
      <c r="A48" s="15">
        <v>1933</v>
      </c>
      <c r="F48" s="63"/>
    </row>
    <row r="49" spans="1:6" ht="12.75">
      <c r="A49" s="15">
        <v>1934</v>
      </c>
      <c r="F49" s="63"/>
    </row>
    <row r="50" spans="1:6" ht="12.75">
      <c r="A50" s="15">
        <v>1935</v>
      </c>
      <c r="F50" s="63"/>
    </row>
    <row r="51" spans="1:6" ht="12.75">
      <c r="A51" s="15">
        <v>1936</v>
      </c>
      <c r="F51" s="63"/>
    </row>
    <row r="52" spans="1:6" ht="12.75">
      <c r="A52" s="15">
        <v>1937</v>
      </c>
      <c r="F52" s="63"/>
    </row>
    <row r="53" spans="1:95" ht="12.75">
      <c r="A53" s="15">
        <v>1938</v>
      </c>
      <c r="F53" s="63"/>
      <c r="CO53">
        <f>BP53-CG53</f>
        <v>0</v>
      </c>
      <c r="CQ53">
        <f>BX53-CI53</f>
        <v>0</v>
      </c>
    </row>
    <row r="54" spans="1:91" ht="12.75">
      <c r="A54" s="15">
        <v>1939</v>
      </c>
      <c r="F54" s="63"/>
      <c r="CM54">
        <f>BN54-CE54</f>
        <v>0</v>
      </c>
    </row>
    <row r="55" spans="1:6" ht="12.75">
      <c r="A55" s="15">
        <v>1940</v>
      </c>
      <c r="F55" s="63"/>
    </row>
    <row r="56" spans="1:6" ht="12.75">
      <c r="A56" s="15">
        <v>1941</v>
      </c>
      <c r="F56" s="63"/>
    </row>
    <row r="57" spans="1:6" ht="12.75">
      <c r="A57" s="15">
        <v>1942</v>
      </c>
      <c r="F57" s="63"/>
    </row>
    <row r="58" spans="1:6" ht="12.75">
      <c r="A58" s="15">
        <v>1943</v>
      </c>
      <c r="F58" s="63"/>
    </row>
    <row r="59" spans="1:6" ht="12.75">
      <c r="A59" s="15">
        <v>1944</v>
      </c>
      <c r="F59" s="63"/>
    </row>
    <row r="60" spans="1:6" ht="12.75">
      <c r="A60" s="15">
        <v>1945</v>
      </c>
      <c r="F60" s="63"/>
    </row>
    <row r="61" spans="1:6" ht="12.75">
      <c r="A61" s="15">
        <v>1946</v>
      </c>
      <c r="F61" s="63"/>
    </row>
    <row r="62" spans="1:6" ht="12.75">
      <c r="A62" s="15">
        <v>1947</v>
      </c>
      <c r="F62" s="63"/>
    </row>
    <row r="63" spans="1:6" ht="12.75">
      <c r="A63" s="15">
        <v>1948</v>
      </c>
      <c r="F63" s="63"/>
    </row>
    <row r="64" spans="1:6" ht="12.75">
      <c r="A64" s="15">
        <v>1949</v>
      </c>
      <c r="F64" s="63"/>
    </row>
    <row r="65" spans="1:6" ht="12.75">
      <c r="A65" s="15">
        <v>1950</v>
      </c>
      <c r="F65" s="63"/>
    </row>
    <row r="66" spans="1:6" ht="12.75">
      <c r="A66" s="15">
        <v>1951</v>
      </c>
      <c r="F66" s="63"/>
    </row>
    <row r="67" spans="1:6" ht="12.75">
      <c r="A67" s="15">
        <v>1952</v>
      </c>
      <c r="F67" s="63"/>
    </row>
    <row r="68" spans="1:6" ht="12.75">
      <c r="A68" s="15">
        <v>1953</v>
      </c>
      <c r="F68" s="63"/>
    </row>
    <row r="69" spans="1:6" ht="12.75">
      <c r="A69" s="15">
        <v>1954</v>
      </c>
      <c r="F69" s="63"/>
    </row>
    <row r="70" spans="1:6" ht="12.75">
      <c r="A70" s="15">
        <v>1955</v>
      </c>
      <c r="F70" s="63"/>
    </row>
    <row r="71" spans="1:6" ht="12.75">
      <c r="A71" s="15">
        <v>1956</v>
      </c>
      <c r="F71" s="63"/>
    </row>
    <row r="72" spans="1:6" ht="12.75">
      <c r="A72" s="15">
        <v>1957</v>
      </c>
      <c r="F72" s="63"/>
    </row>
    <row r="73" spans="1:6" ht="12.75">
      <c r="A73" s="15">
        <v>1958</v>
      </c>
      <c r="F73" s="63"/>
    </row>
    <row r="74" spans="1:6" ht="12.75">
      <c r="A74" s="15">
        <v>1959</v>
      </c>
      <c r="F74" s="63"/>
    </row>
    <row r="75" spans="1:6" ht="12.75">
      <c r="A75" s="15">
        <v>1960</v>
      </c>
      <c r="F75" s="63"/>
    </row>
    <row r="76" spans="1:6" ht="12.75">
      <c r="A76" s="15">
        <v>1961</v>
      </c>
      <c r="F76" s="63"/>
    </row>
    <row r="77" spans="1:6" ht="12.75">
      <c r="A77" s="15">
        <v>1962</v>
      </c>
      <c r="F77" s="63"/>
    </row>
    <row r="78" spans="1:6" ht="12.75">
      <c r="A78" s="15">
        <v>1963</v>
      </c>
      <c r="F78" s="63"/>
    </row>
    <row r="79" spans="1:6" ht="12.75">
      <c r="A79" s="15">
        <v>1964</v>
      </c>
      <c r="F79" s="63"/>
    </row>
    <row r="80" spans="1:6" ht="12.75">
      <c r="A80" s="15">
        <v>1965</v>
      </c>
      <c r="F80" s="63"/>
    </row>
    <row r="81" spans="1:6" ht="12.75">
      <c r="A81" s="15">
        <v>1966</v>
      </c>
      <c r="F81" s="63"/>
    </row>
    <row r="82" spans="1:6" ht="12.75">
      <c r="A82" s="15">
        <v>1967</v>
      </c>
      <c r="F82" s="63"/>
    </row>
    <row r="83" spans="1:6" ht="12.75">
      <c r="A83" s="15">
        <v>1968</v>
      </c>
      <c r="F83" s="63"/>
    </row>
    <row r="84" spans="1:6" ht="12.75">
      <c r="A84" s="15">
        <v>1969</v>
      </c>
      <c r="F84" s="63"/>
    </row>
    <row r="85" spans="1:6" ht="12.75">
      <c r="A85" s="15">
        <v>1970</v>
      </c>
      <c r="F85" s="63"/>
    </row>
    <row r="86" spans="1:6" ht="12.75">
      <c r="A86" s="15">
        <v>1971</v>
      </c>
      <c r="F86" s="63">
        <f>AM86+BG86</f>
        <v>0</v>
      </c>
    </row>
    <row r="87" ht="12.75">
      <c r="A87" s="15">
        <v>1972</v>
      </c>
    </row>
    <row r="88" ht="12.75">
      <c r="A88" s="15">
        <v>1973</v>
      </c>
    </row>
    <row r="89" ht="12.75">
      <c r="A89" s="15">
        <v>1974</v>
      </c>
    </row>
    <row r="90" ht="12.75">
      <c r="A90" s="15">
        <v>1975</v>
      </c>
    </row>
    <row r="91" ht="12.75">
      <c r="A91" s="15">
        <v>1976</v>
      </c>
    </row>
    <row r="92" ht="12.75">
      <c r="A92" s="15">
        <v>1977</v>
      </c>
    </row>
    <row r="93" ht="12.75">
      <c r="A93" s="15">
        <v>1978</v>
      </c>
    </row>
    <row r="94" ht="12.75">
      <c r="A94" s="15">
        <v>1979</v>
      </c>
    </row>
    <row r="95" ht="12.75">
      <c r="A95" s="15">
        <v>1980</v>
      </c>
    </row>
    <row r="96" ht="12.75">
      <c r="A96" s="15">
        <v>1981</v>
      </c>
    </row>
    <row r="97" ht="12.75">
      <c r="A97" s="15">
        <v>1982</v>
      </c>
    </row>
    <row r="98" ht="12.75">
      <c r="A98" s="15">
        <v>1983</v>
      </c>
    </row>
    <row r="99" ht="12.75">
      <c r="A99" s="15">
        <v>1984</v>
      </c>
    </row>
    <row r="100" ht="12.75">
      <c r="A100" s="15">
        <v>1985</v>
      </c>
    </row>
    <row r="101" ht="12.75">
      <c r="A101" s="15">
        <v>1986</v>
      </c>
    </row>
    <row r="102" ht="12.75">
      <c r="A102" s="15">
        <v>1987</v>
      </c>
    </row>
    <row r="103" ht="12.75">
      <c r="A103" s="15">
        <v>1988</v>
      </c>
    </row>
    <row r="104" ht="12.75">
      <c r="A104" s="15">
        <v>1989</v>
      </c>
    </row>
    <row r="105" ht="12.75">
      <c r="A105" s="15">
        <v>1990</v>
      </c>
    </row>
    <row r="106" ht="12.75">
      <c r="A106" s="15">
        <v>1991</v>
      </c>
    </row>
    <row r="107" ht="12.75">
      <c r="A107" s="15">
        <v>1992</v>
      </c>
    </row>
    <row r="108" ht="12.75">
      <c r="A108" s="15">
        <v>1993</v>
      </c>
    </row>
    <row r="109" ht="12.75">
      <c r="A109" s="15">
        <v>1994</v>
      </c>
    </row>
    <row r="110" ht="12.75">
      <c r="A110" s="15">
        <v>1995</v>
      </c>
    </row>
    <row r="111" ht="12.75">
      <c r="A111" s="15">
        <v>1996</v>
      </c>
    </row>
    <row r="112" ht="12.75">
      <c r="A112" s="15">
        <v>1997</v>
      </c>
    </row>
    <row r="113" ht="12.75">
      <c r="A113" s="15">
        <v>1998</v>
      </c>
    </row>
    <row r="114" ht="12.75">
      <c r="A114" s="15">
        <v>1999</v>
      </c>
    </row>
    <row r="115" ht="12.75">
      <c r="A115" s="15">
        <v>2000</v>
      </c>
    </row>
    <row r="116" ht="12.75">
      <c r="A116" s="15">
        <v>2001</v>
      </c>
    </row>
    <row r="117" ht="12.75">
      <c r="A117" s="15">
        <v>2002</v>
      </c>
    </row>
  </sheetData>
  <mergeCells count="18">
    <mergeCell ref="P1:S1"/>
    <mergeCell ref="L1:O1"/>
    <mergeCell ref="B1:G1"/>
    <mergeCell ref="A3:A4"/>
    <mergeCell ref="T1:AC1"/>
    <mergeCell ref="AD1:AI1"/>
    <mergeCell ref="AJ1:AQ1"/>
    <mergeCell ref="AT1:AY1"/>
    <mergeCell ref="CP1:CQ1"/>
    <mergeCell ref="AZ1:BC1"/>
    <mergeCell ref="BD1:BI1"/>
    <mergeCell ref="BL1:BR1"/>
    <mergeCell ref="BJ1:BK1"/>
    <mergeCell ref="BS1:BZ1"/>
    <mergeCell ref="CA1:CB1"/>
    <mergeCell ref="CD1:CG1"/>
    <mergeCell ref="CL1:CO1"/>
    <mergeCell ref="CH1:C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A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H104" sqref="BH104"/>
    </sheetView>
  </sheetViews>
  <sheetFormatPr defaultColWidth="9.140625" defaultRowHeight="12.75"/>
  <cols>
    <col min="1" max="1" width="5.57421875" style="84" customWidth="1"/>
    <col min="2" max="26" width="9.140625" style="63" customWidth="1"/>
    <col min="27" max="27" width="8.57421875" style="63" customWidth="1"/>
    <col min="28" max="29" width="9.140625" style="63" customWidth="1"/>
    <col min="30" max="30" width="6.421875" style="63" customWidth="1"/>
    <col min="31" max="31" width="9.140625" style="63" customWidth="1"/>
    <col min="32" max="32" width="6.8515625" style="63" customWidth="1"/>
    <col min="33" max="48" width="9.140625" style="63" customWidth="1"/>
    <col min="49" max="49" width="7.421875" style="63" customWidth="1"/>
    <col min="50" max="51" width="9.140625" style="63" customWidth="1"/>
    <col min="52" max="52" width="7.28125" style="63" customWidth="1"/>
    <col min="53" max="54" width="9.140625" style="63" customWidth="1"/>
    <col min="55" max="55" width="6.7109375" style="63" customWidth="1"/>
    <col min="56" max="66" width="9.140625" style="63" customWidth="1"/>
    <col min="67" max="67" width="5.57421875" style="63" customWidth="1"/>
    <col min="68" max="16384" width="9.140625" style="63" customWidth="1"/>
  </cols>
  <sheetData>
    <row r="1" spans="1:95" ht="13.5" thickBot="1">
      <c r="A1" s="77" t="s">
        <v>205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78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4" t="s">
        <v>59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6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92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92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6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 t="s">
        <v>216</v>
      </c>
      <c r="V4" s="67" t="s">
        <v>19</v>
      </c>
      <c r="W4" s="67" t="s">
        <v>39</v>
      </c>
      <c r="X4" s="67" t="s">
        <v>43</v>
      </c>
      <c r="Y4" s="67" t="s">
        <v>217</v>
      </c>
      <c r="Z4" s="67" t="s">
        <v>50</v>
      </c>
      <c r="AA4" s="67"/>
      <c r="AB4" s="67"/>
      <c r="AC4" s="67" t="s">
        <v>386</v>
      </c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169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389</v>
      </c>
      <c r="AZ4" s="67" t="s">
        <v>82</v>
      </c>
      <c r="BA4" s="67" t="s">
        <v>374</v>
      </c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381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380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 t="s">
        <v>405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79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ht="12.75">
      <c r="A7" s="80" t="s">
        <v>0</v>
      </c>
    </row>
    <row r="8" spans="1:92" ht="12.75">
      <c r="A8" s="81">
        <v>1865</v>
      </c>
      <c r="Y8" s="63">
        <v>20.284</v>
      </c>
      <c r="AW8" s="63">
        <v>13.036</v>
      </c>
      <c r="BO8" s="63">
        <f>Y8-AW8</f>
        <v>7.247999999999999</v>
      </c>
      <c r="CF8" s="63">
        <v>5.375</v>
      </c>
      <c r="CN8" s="63">
        <f>BO8-CF8</f>
        <v>1.8729999999999993</v>
      </c>
    </row>
    <row r="9" spans="1:92" ht="12.75">
      <c r="A9" s="82">
        <v>1875</v>
      </c>
      <c r="Y9" s="63">
        <v>30.928</v>
      </c>
      <c r="AW9" s="63">
        <v>20.355</v>
      </c>
      <c r="BO9" s="63">
        <f>Y9-AW9</f>
        <v>10.573</v>
      </c>
      <c r="CF9" s="63">
        <v>6.362</v>
      </c>
      <c r="CN9" s="63">
        <f>BO9-CF9</f>
        <v>4.211</v>
      </c>
    </row>
    <row r="10" spans="1:91" ht="12.75">
      <c r="A10" s="83">
        <v>1880</v>
      </c>
      <c r="Z10" s="63">
        <v>38.869</v>
      </c>
      <c r="AV10" s="63">
        <v>23.06</v>
      </c>
      <c r="BN10" s="63">
        <v>15.8089</v>
      </c>
      <c r="CE10" s="63">
        <v>11.626</v>
      </c>
      <c r="CM10" s="63">
        <f>BN10-CE10</f>
        <v>4.1829</v>
      </c>
    </row>
    <row r="11" spans="1:92" ht="12.75">
      <c r="A11" s="83">
        <v>1885</v>
      </c>
      <c r="Y11" s="63">
        <v>47.641</v>
      </c>
      <c r="AW11" s="63">
        <v>23.242</v>
      </c>
      <c r="BO11" s="63">
        <f>Y11-AW11</f>
        <v>24.398999999999997</v>
      </c>
      <c r="CF11" s="63">
        <v>17.092</v>
      </c>
      <c r="CN11" s="63">
        <f>BO11-CF11</f>
        <v>7.306999999999999</v>
      </c>
    </row>
    <row r="12" spans="1:91" ht="12.75">
      <c r="A12" s="83">
        <v>1890</v>
      </c>
      <c r="Z12" s="63">
        <v>68.669</v>
      </c>
      <c r="AV12" s="63">
        <v>37.009</v>
      </c>
      <c r="BN12" s="63">
        <v>31.66</v>
      </c>
      <c r="CE12" s="63">
        <v>26.037</v>
      </c>
      <c r="CM12" s="63">
        <f>BN12-CE12</f>
        <v>5.623000000000001</v>
      </c>
    </row>
    <row r="13" spans="1:92" ht="12.75">
      <c r="A13" s="83">
        <v>1895</v>
      </c>
      <c r="Y13" s="63">
        <v>92.988</v>
      </c>
      <c r="AW13" s="63">
        <v>52.41</v>
      </c>
      <c r="BO13" s="63">
        <f>Y13-AW13</f>
        <v>40.578</v>
      </c>
      <c r="CF13" s="63">
        <v>33.114</v>
      </c>
      <c r="CN13" s="63">
        <f>BO13-CF13</f>
        <v>7.464000000000006</v>
      </c>
    </row>
    <row r="14" spans="1:94" ht="12.75">
      <c r="A14" s="83">
        <v>1897</v>
      </c>
      <c r="AF14" s="63">
        <f>BA14+BT14</f>
        <v>1</v>
      </c>
      <c r="BT14" s="63">
        <v>1</v>
      </c>
      <c r="CP14" s="63">
        <f>BT14-CH14</f>
        <v>1</v>
      </c>
    </row>
    <row r="15" spans="1:23" ht="12.75">
      <c r="A15" s="83">
        <v>1900</v>
      </c>
      <c r="Q15" s="63">
        <v>150</v>
      </c>
      <c r="W15" s="63">
        <v>200</v>
      </c>
    </row>
    <row r="16" ht="12.75">
      <c r="A16" s="83">
        <v>1901</v>
      </c>
    </row>
    <row r="17" spans="1:89" ht="12.75">
      <c r="A17" s="83">
        <v>1902</v>
      </c>
      <c r="P17" s="63">
        <v>696</v>
      </c>
      <c r="AR17" s="63">
        <v>490</v>
      </c>
      <c r="BJ17" s="63">
        <v>206</v>
      </c>
      <c r="CC17" s="63">
        <v>40</v>
      </c>
      <c r="CK17" s="63">
        <f>BJ17-CC17</f>
        <v>166</v>
      </c>
    </row>
    <row r="18" ht="12.75">
      <c r="A18" s="83">
        <v>1903</v>
      </c>
    </row>
    <row r="19" ht="12.75">
      <c r="A19" s="83">
        <v>1904</v>
      </c>
    </row>
    <row r="20" spans="1:92" ht="12.75">
      <c r="A20" s="83">
        <v>1905</v>
      </c>
      <c r="Y20" s="63">
        <v>122.903</v>
      </c>
      <c r="AW20" s="63">
        <v>83.319</v>
      </c>
      <c r="BO20" s="63">
        <f>Y20-AW20</f>
        <v>39.584</v>
      </c>
      <c r="CF20" s="63">
        <v>24.022</v>
      </c>
      <c r="CN20" s="63">
        <f>BO20-CF20</f>
        <v>15.562000000000005</v>
      </c>
    </row>
    <row r="21" ht="12.75">
      <c r="A21" s="83">
        <v>1906</v>
      </c>
    </row>
    <row r="22" ht="12.75">
      <c r="A22" s="83">
        <v>1907</v>
      </c>
    </row>
    <row r="23" spans="1:94" ht="12.75">
      <c r="A23" s="83">
        <v>1908</v>
      </c>
      <c r="AF23" s="63">
        <f>BA23+BT23</f>
        <v>19.6</v>
      </c>
      <c r="BA23" s="63">
        <v>19.6</v>
      </c>
      <c r="BT23" s="63">
        <v>0</v>
      </c>
      <c r="CP23" s="63">
        <f>BT23-CH23</f>
        <v>0</v>
      </c>
    </row>
    <row r="24" ht="12.75">
      <c r="A24" s="83">
        <v>1909</v>
      </c>
    </row>
    <row r="25" ht="12.75">
      <c r="A25" s="83">
        <v>1910</v>
      </c>
    </row>
    <row r="26" ht="12.75">
      <c r="A26" s="83">
        <v>1911</v>
      </c>
    </row>
    <row r="27" ht="12.75">
      <c r="A27" s="83">
        <v>1912</v>
      </c>
    </row>
    <row r="28" spans="1:92" ht="12.75">
      <c r="A28" s="83">
        <v>1913</v>
      </c>
      <c r="P28" s="63">
        <v>3500</v>
      </c>
      <c r="T28" s="63">
        <v>148</v>
      </c>
      <c r="X28" s="63">
        <v>1161.5</v>
      </c>
      <c r="Y28" s="63">
        <v>254.812</v>
      </c>
      <c r="Z28" s="63">
        <v>223.895</v>
      </c>
      <c r="AG28" s="63">
        <v>50</v>
      </c>
      <c r="AR28" s="63">
        <v>880</v>
      </c>
      <c r="AV28" s="63">
        <v>117.363</v>
      </c>
      <c r="AW28" s="63">
        <v>119.608</v>
      </c>
      <c r="BJ28" s="63">
        <v>2620</v>
      </c>
      <c r="BN28" s="63">
        <v>106.531</v>
      </c>
      <c r="BO28" s="63">
        <f>Y28-AW28</f>
        <v>135.204</v>
      </c>
      <c r="CC28" s="63">
        <v>1390.5</v>
      </c>
      <c r="CE28" s="63">
        <v>52.348</v>
      </c>
      <c r="CF28" s="63">
        <v>59.128</v>
      </c>
      <c r="CK28" s="63">
        <f>BJ28-CC28</f>
        <v>1229.5</v>
      </c>
      <c r="CM28" s="63">
        <f>BN28-CE28</f>
        <v>54.18300000000001</v>
      </c>
      <c r="CN28" s="63">
        <f>BO28-CF28</f>
        <v>76.07600000000001</v>
      </c>
    </row>
    <row r="29" spans="1:94" ht="12.75">
      <c r="A29" s="83">
        <v>1914</v>
      </c>
      <c r="C29" s="63">
        <v>2200</v>
      </c>
      <c r="D29" s="63">
        <f>AK29+BE29</f>
        <v>1913</v>
      </c>
      <c r="L29" s="63">
        <v>500</v>
      </c>
      <c r="Q29" s="63">
        <v>700</v>
      </c>
      <c r="R29" s="63">
        <f>AS29+BK29</f>
        <v>501</v>
      </c>
      <c r="U29" s="63">
        <v>172.742</v>
      </c>
      <c r="V29" s="63">
        <f>AU29+BM29</f>
        <v>1207</v>
      </c>
      <c r="W29" s="63">
        <v>700</v>
      </c>
      <c r="AD29" s="63">
        <f>AZ29+BS29</f>
        <v>55</v>
      </c>
      <c r="AF29" s="63">
        <f>BA29+BT29</f>
        <v>9.1</v>
      </c>
      <c r="AK29" s="63">
        <v>717</v>
      </c>
      <c r="AS29" s="63">
        <v>110</v>
      </c>
      <c r="AT29" s="63">
        <v>79.275</v>
      </c>
      <c r="AU29" s="63">
        <v>598</v>
      </c>
      <c r="AZ29" s="63">
        <v>5</v>
      </c>
      <c r="BA29" s="63">
        <v>6.1</v>
      </c>
      <c r="BE29" s="63">
        <v>1196</v>
      </c>
      <c r="BK29" s="63">
        <v>391</v>
      </c>
      <c r="BL29" s="63">
        <f>172.742-79.275</f>
        <v>93.46699999999998</v>
      </c>
      <c r="BM29" s="63">
        <v>609</v>
      </c>
      <c r="BS29" s="63">
        <v>50</v>
      </c>
      <c r="BT29" s="63">
        <v>3</v>
      </c>
      <c r="CD29" s="63">
        <v>54.553</v>
      </c>
      <c r="CL29" s="63">
        <f>BL29-CD29</f>
        <v>38.91399999999999</v>
      </c>
      <c r="CP29" s="63">
        <f>BT29-CH29</f>
        <v>3</v>
      </c>
    </row>
    <row r="30" ht="12.75">
      <c r="A30" s="83">
        <v>1915</v>
      </c>
    </row>
    <row r="31" ht="12.75">
      <c r="A31" s="83">
        <v>1916</v>
      </c>
    </row>
    <row r="32" ht="12.75">
      <c r="A32" s="83">
        <v>1917</v>
      </c>
    </row>
    <row r="33" ht="12.75">
      <c r="A33" s="83">
        <v>1918</v>
      </c>
    </row>
    <row r="34" spans="1:94" ht="12.75">
      <c r="A34" s="83">
        <v>1919</v>
      </c>
      <c r="AF34" s="63">
        <f>BA34+BT34</f>
        <v>44.9</v>
      </c>
      <c r="BA34" s="63">
        <v>40.9</v>
      </c>
      <c r="BT34" s="63">
        <v>4</v>
      </c>
      <c r="CP34" s="63">
        <f>BT34-CH34</f>
        <v>4</v>
      </c>
    </row>
    <row r="35" ht="12.75">
      <c r="A35" s="83">
        <v>1920</v>
      </c>
    </row>
    <row r="36" ht="12.75">
      <c r="A36" s="83">
        <v>1921</v>
      </c>
    </row>
    <row r="37" ht="12.75">
      <c r="A37" s="83">
        <v>1922</v>
      </c>
    </row>
    <row r="38" ht="12.75">
      <c r="A38" s="83">
        <v>1923</v>
      </c>
    </row>
    <row r="39" spans="1:94" ht="12.75">
      <c r="A39" s="83">
        <v>1924</v>
      </c>
      <c r="BA39" s="63">
        <v>145.8</v>
      </c>
      <c r="BT39" s="63">
        <v>4.5</v>
      </c>
      <c r="CP39" s="63">
        <f>BT39-CH39</f>
        <v>4.5</v>
      </c>
    </row>
    <row r="40" ht="12.75">
      <c r="A40" s="83">
        <v>1925</v>
      </c>
    </row>
    <row r="41" ht="12.75">
      <c r="A41" s="83">
        <v>1926</v>
      </c>
    </row>
    <row r="42" ht="12.75">
      <c r="A42" s="83">
        <v>1927</v>
      </c>
    </row>
    <row r="43" spans="1:91" ht="12.75">
      <c r="A43" s="83">
        <v>1928</v>
      </c>
      <c r="Z43" s="63">
        <v>285.663</v>
      </c>
      <c r="AV43" s="63">
        <v>164.964</v>
      </c>
      <c r="BN43" s="63">
        <f>Z43-AV43</f>
        <v>120.69900000000001</v>
      </c>
      <c r="CE43" s="63">
        <v>49.536</v>
      </c>
      <c r="CM43" s="63">
        <f>BN43-CE43</f>
        <v>71.16300000000001</v>
      </c>
    </row>
    <row r="44" spans="1:94" ht="12.75">
      <c r="A44" s="83">
        <v>1929</v>
      </c>
      <c r="X44" s="63">
        <v>1413.589</v>
      </c>
      <c r="AF44" s="63">
        <f>BA44+BT44</f>
        <v>433</v>
      </c>
      <c r="AG44" s="63">
        <v>476.04</v>
      </c>
      <c r="BA44" s="63">
        <v>324.6</v>
      </c>
      <c r="BT44" s="63">
        <v>108.4</v>
      </c>
      <c r="BV44" s="63">
        <v>193.6</v>
      </c>
      <c r="BW44" s="63">
        <v>194</v>
      </c>
      <c r="CP44" s="63">
        <f>BT44-CH44</f>
        <v>108.4</v>
      </c>
    </row>
    <row r="45" spans="1:73" ht="12.75">
      <c r="A45" s="83">
        <v>1930</v>
      </c>
      <c r="AA45" s="63">
        <v>151</v>
      </c>
      <c r="AE45" s="63">
        <v>557</v>
      </c>
      <c r="BB45" s="63">
        <v>346.8</v>
      </c>
      <c r="BU45" s="63">
        <v>210.2</v>
      </c>
    </row>
    <row r="46" ht="12.75">
      <c r="A46" s="83">
        <v>1931</v>
      </c>
    </row>
    <row r="47" ht="12.75">
      <c r="A47" s="83">
        <v>1932</v>
      </c>
    </row>
    <row r="48" ht="12.75">
      <c r="A48" s="83">
        <v>1933</v>
      </c>
    </row>
    <row r="49" spans="1:15" ht="12.75">
      <c r="A49" s="83">
        <v>1934</v>
      </c>
      <c r="O49" s="72">
        <v>564</v>
      </c>
    </row>
    <row r="50" spans="1:53" ht="12.75">
      <c r="A50" s="83">
        <v>1935</v>
      </c>
      <c r="BA50" s="63">
        <v>319.8</v>
      </c>
    </row>
    <row r="51" spans="1:75" ht="12.75">
      <c r="A51" s="83">
        <v>1936</v>
      </c>
      <c r="BU51" s="63">
        <v>194.3</v>
      </c>
      <c r="BV51" s="63">
        <v>194.3</v>
      </c>
      <c r="BW51" s="63">
        <v>194</v>
      </c>
    </row>
    <row r="52" ht="12.75">
      <c r="A52" s="83">
        <v>1937</v>
      </c>
    </row>
    <row r="53" spans="1:95" ht="12.75">
      <c r="A53" s="83">
        <v>1938</v>
      </c>
      <c r="C53" s="63">
        <v>2000</v>
      </c>
      <c r="E53" s="63">
        <v>1964</v>
      </c>
      <c r="L53" s="63">
        <v>50</v>
      </c>
      <c r="N53" s="63">
        <v>40</v>
      </c>
      <c r="Q53" s="63">
        <v>50</v>
      </c>
      <c r="S53" s="63">
        <v>61</v>
      </c>
      <c r="W53" s="63">
        <v>800</v>
      </c>
      <c r="AB53" s="63">
        <v>800</v>
      </c>
      <c r="AC53" s="63">
        <v>164</v>
      </c>
      <c r="AF53" s="63">
        <v>538</v>
      </c>
      <c r="AH53" s="63">
        <v>550</v>
      </c>
      <c r="AL53" s="63">
        <v>1068</v>
      </c>
      <c r="AX53" s="63">
        <v>600</v>
      </c>
      <c r="AY53" s="63">
        <v>82.8</v>
      </c>
      <c r="BC53" s="63">
        <v>293</v>
      </c>
      <c r="BF53" s="63">
        <v>896</v>
      </c>
      <c r="BP53" s="63">
        <v>200</v>
      </c>
      <c r="BQ53" s="63">
        <f>AC53-AY53</f>
        <v>81.2</v>
      </c>
      <c r="BX53" s="63">
        <v>240</v>
      </c>
      <c r="CO53" s="63">
        <f>BP53-CG53</f>
        <v>200</v>
      </c>
      <c r="CQ53" s="63">
        <f>BX53-CI53</f>
        <v>240</v>
      </c>
    </row>
    <row r="54" spans="1:91" ht="12.75">
      <c r="A54" s="83">
        <v>1939</v>
      </c>
      <c r="Z54" s="63">
        <v>260.79</v>
      </c>
      <c r="AC54" s="63">
        <v>163</v>
      </c>
      <c r="AV54" s="63">
        <v>158.528</v>
      </c>
      <c r="AY54" s="63">
        <v>81.6</v>
      </c>
      <c r="BN54" s="63">
        <v>92.262</v>
      </c>
      <c r="BQ54" s="63">
        <f aca="true" t="shared" si="0" ref="BQ54:BQ63">AC54-AY54</f>
        <v>81.4</v>
      </c>
      <c r="CE54" s="63">
        <v>37.402</v>
      </c>
      <c r="CM54" s="63">
        <f>BN54-CE54</f>
        <v>54.86</v>
      </c>
    </row>
    <row r="55" spans="1:74" ht="12.75">
      <c r="A55" s="83">
        <v>1940</v>
      </c>
      <c r="AC55" s="63">
        <v>162</v>
      </c>
      <c r="AY55" s="63">
        <v>80.8</v>
      </c>
      <c r="BQ55" s="63">
        <f t="shared" si="0"/>
        <v>81.2</v>
      </c>
      <c r="BV55" s="63">
        <v>240.1</v>
      </c>
    </row>
    <row r="56" spans="1:69" ht="12.75">
      <c r="A56" s="83">
        <v>1941</v>
      </c>
      <c r="AC56" s="63">
        <v>158</v>
      </c>
      <c r="AY56" s="63">
        <v>79.9</v>
      </c>
      <c r="BQ56" s="63">
        <f t="shared" si="0"/>
        <v>78.1</v>
      </c>
    </row>
    <row r="57" spans="1:69" ht="12.75">
      <c r="A57" s="83">
        <v>1942</v>
      </c>
      <c r="AC57" s="63">
        <v>154</v>
      </c>
      <c r="AY57" s="63">
        <v>77.5</v>
      </c>
      <c r="BQ57" s="63">
        <f t="shared" si="0"/>
        <v>76.5</v>
      </c>
    </row>
    <row r="58" spans="1:75" ht="12.75">
      <c r="A58" s="83">
        <v>1943</v>
      </c>
      <c r="AC58" s="63">
        <v>149</v>
      </c>
      <c r="AE58" s="63">
        <f>BB58+BU58</f>
        <v>288.7</v>
      </c>
      <c r="AY58" s="63">
        <v>74.1</v>
      </c>
      <c r="BB58" s="63">
        <v>52.6</v>
      </c>
      <c r="BQ58" s="63">
        <f t="shared" si="0"/>
        <v>74.9</v>
      </c>
      <c r="BU58" s="63">
        <v>236.1</v>
      </c>
      <c r="BW58" s="63">
        <v>233</v>
      </c>
    </row>
    <row r="59" spans="1:69" ht="12.75">
      <c r="A59" s="83">
        <v>1944</v>
      </c>
      <c r="AC59" s="63">
        <v>115</v>
      </c>
      <c r="AY59" s="63">
        <v>45.6</v>
      </c>
      <c r="BQ59" s="63">
        <f t="shared" si="0"/>
        <v>69.4</v>
      </c>
    </row>
    <row r="60" spans="1:69" ht="12.75">
      <c r="A60" s="83">
        <v>1945</v>
      </c>
      <c r="AC60" s="63">
        <v>108</v>
      </c>
      <c r="AY60" s="63">
        <v>40.2</v>
      </c>
      <c r="BQ60" s="63">
        <f t="shared" si="0"/>
        <v>67.8</v>
      </c>
    </row>
    <row r="61" spans="1:69" ht="12.75">
      <c r="A61" s="83">
        <v>1946</v>
      </c>
      <c r="AC61" s="63">
        <v>103</v>
      </c>
      <c r="AY61" s="63">
        <v>37.9</v>
      </c>
      <c r="BQ61" s="63">
        <f t="shared" si="0"/>
        <v>65.1</v>
      </c>
    </row>
    <row r="62" spans="1:69" ht="12.75">
      <c r="A62" s="83">
        <v>1947</v>
      </c>
      <c r="AC62" s="63">
        <v>98</v>
      </c>
      <c r="AY62" s="63">
        <v>33.9</v>
      </c>
      <c r="BQ62" s="63">
        <f t="shared" si="0"/>
        <v>64.1</v>
      </c>
    </row>
    <row r="63" spans="1:69" ht="12.75">
      <c r="A63" s="83">
        <v>1948</v>
      </c>
      <c r="AC63" s="63">
        <v>82</v>
      </c>
      <c r="AY63" s="63">
        <v>27.6</v>
      </c>
      <c r="BQ63" s="63">
        <f t="shared" si="0"/>
        <v>54.4</v>
      </c>
    </row>
    <row r="64" spans="1:26" ht="12.75">
      <c r="A64" s="83">
        <v>1949</v>
      </c>
      <c r="Z64" s="63">
        <v>170.525</v>
      </c>
    </row>
    <row r="65" spans="1:75" ht="12.75">
      <c r="A65" s="83">
        <v>1950</v>
      </c>
      <c r="BW65" s="63">
        <v>644</v>
      </c>
    </row>
    <row r="66" ht="12.75">
      <c r="A66" s="83">
        <v>1951</v>
      </c>
    </row>
    <row r="67" ht="12.75">
      <c r="A67" s="83">
        <v>1952</v>
      </c>
    </row>
    <row r="68" ht="12.75">
      <c r="A68" s="83">
        <v>1953</v>
      </c>
    </row>
    <row r="69" ht="12.75">
      <c r="A69" s="83">
        <v>1954</v>
      </c>
    </row>
    <row r="70" ht="12.75">
      <c r="A70" s="83">
        <v>1955</v>
      </c>
    </row>
    <row r="71" ht="12.75">
      <c r="A71" s="83">
        <v>1956</v>
      </c>
    </row>
    <row r="72" spans="1:75" ht="12.75">
      <c r="A72" s="83">
        <v>1957</v>
      </c>
      <c r="W72" s="63">
        <v>80</v>
      </c>
      <c r="BW72" s="63">
        <v>835</v>
      </c>
    </row>
    <row r="73" ht="12.75">
      <c r="A73" s="83">
        <v>1958</v>
      </c>
    </row>
    <row r="74" spans="1:75" ht="12.75">
      <c r="A74" s="83">
        <v>1959</v>
      </c>
      <c r="BW74" s="63">
        <v>839</v>
      </c>
    </row>
    <row r="75" spans="1:34" ht="12.75">
      <c r="A75" s="83">
        <v>1960</v>
      </c>
      <c r="AH75" s="63">
        <v>950</v>
      </c>
    </row>
    <row r="76" ht="12.75">
      <c r="A76" s="83">
        <v>1961</v>
      </c>
    </row>
    <row r="77" spans="1:12" ht="12.75">
      <c r="A77" s="83">
        <v>1962</v>
      </c>
      <c r="L77" s="63">
        <v>190</v>
      </c>
    </row>
    <row r="78" ht="12.75">
      <c r="A78" s="83">
        <v>1963</v>
      </c>
    </row>
    <row r="79" ht="12.75">
      <c r="A79" s="83">
        <v>1964</v>
      </c>
    </row>
    <row r="80" ht="12.75">
      <c r="A80" s="83">
        <v>1965</v>
      </c>
    </row>
    <row r="81" spans="1:77" ht="12.75">
      <c r="A81" s="83">
        <v>1966</v>
      </c>
      <c r="BY81" s="63">
        <v>882</v>
      </c>
    </row>
    <row r="82" spans="1:59" ht="12.75">
      <c r="A82" s="83">
        <v>1967</v>
      </c>
      <c r="BG82" s="63">
        <v>3734.9</v>
      </c>
    </row>
    <row r="83" ht="12.75">
      <c r="A83" s="83">
        <v>1968</v>
      </c>
    </row>
    <row r="84" ht="12.75">
      <c r="A84" s="83">
        <v>1969</v>
      </c>
    </row>
    <row r="85" spans="1:43" ht="12.75">
      <c r="A85" s="83">
        <v>1970</v>
      </c>
      <c r="AN85" s="100">
        <v>5734.466</v>
      </c>
      <c r="AO85" s="100">
        <v>5020.445</v>
      </c>
      <c r="AP85" s="100">
        <v>3314.145</v>
      </c>
      <c r="AQ85" s="100">
        <v>1706.3</v>
      </c>
    </row>
    <row r="86" spans="1:59" ht="12.75">
      <c r="A86" s="83">
        <v>1971</v>
      </c>
      <c r="F86" s="63">
        <f>AM86+BG86</f>
        <v>9658</v>
      </c>
      <c r="AM86" s="63">
        <v>4558</v>
      </c>
      <c r="AN86" s="100"/>
      <c r="AO86" s="100"/>
      <c r="AP86" s="100"/>
      <c r="AQ86" s="100"/>
      <c r="BG86" s="63">
        <v>5100</v>
      </c>
    </row>
    <row r="87" spans="1:43" ht="12.75">
      <c r="A87" s="83">
        <v>1972</v>
      </c>
      <c r="AN87" s="100"/>
      <c r="AO87" s="100"/>
      <c r="AP87" s="100"/>
      <c r="AQ87" s="100"/>
    </row>
    <row r="88" spans="1:43" ht="12.75">
      <c r="A88" s="83">
        <v>1973</v>
      </c>
      <c r="AN88" s="100"/>
      <c r="AO88" s="100"/>
      <c r="AP88" s="100"/>
      <c r="AQ88" s="100"/>
    </row>
    <row r="89" spans="1:43" ht="12.75">
      <c r="A89" s="83">
        <v>1974</v>
      </c>
      <c r="AN89" s="100"/>
      <c r="AO89" s="100"/>
      <c r="AP89" s="100"/>
      <c r="AQ89" s="100"/>
    </row>
    <row r="90" spans="1:43" ht="12.75">
      <c r="A90" s="83">
        <v>1975</v>
      </c>
      <c r="AN90" s="100"/>
      <c r="AO90" s="100"/>
      <c r="AP90" s="100"/>
      <c r="AQ90" s="100"/>
    </row>
    <row r="91" spans="1:43" ht="12.75">
      <c r="A91" s="83">
        <v>1976</v>
      </c>
      <c r="AN91" s="100"/>
      <c r="AO91" s="100"/>
      <c r="AP91" s="100"/>
      <c r="AQ91" s="100"/>
    </row>
    <row r="92" spans="1:59" ht="12.75">
      <c r="A92" s="83">
        <v>1977</v>
      </c>
      <c r="F92" s="63">
        <f>AM92+BG92</f>
        <v>42800</v>
      </c>
      <c r="AM92" s="63">
        <v>32100</v>
      </c>
      <c r="AN92" s="100"/>
      <c r="AO92" s="100"/>
      <c r="AP92" s="100"/>
      <c r="AQ92" s="100"/>
      <c r="BG92" s="63">
        <v>10700</v>
      </c>
    </row>
    <row r="93" spans="1:43" ht="12.75">
      <c r="A93" s="83">
        <v>1978</v>
      </c>
      <c r="AN93" s="100"/>
      <c r="AO93" s="100"/>
      <c r="AP93" s="100"/>
      <c r="AQ93" s="100"/>
    </row>
    <row r="94" spans="1:43" ht="12.75">
      <c r="A94" s="83">
        <v>1979</v>
      </c>
      <c r="AN94" s="100"/>
      <c r="AO94" s="100"/>
      <c r="AP94" s="100"/>
      <c r="AQ94" s="100"/>
    </row>
    <row r="95" spans="1:61" ht="12.75">
      <c r="A95" s="83">
        <v>1980</v>
      </c>
      <c r="AN95" s="100">
        <v>71526.93</v>
      </c>
      <c r="AO95" s="100">
        <v>57987.408</v>
      </c>
      <c r="AP95" s="100">
        <v>41382.108</v>
      </c>
      <c r="AQ95" s="100">
        <v>16605.3</v>
      </c>
      <c r="BH95" s="63">
        <v>17480.03</v>
      </c>
      <c r="BI95" s="63">
        <v>39601.2</v>
      </c>
    </row>
    <row r="96" spans="1:61" ht="12.75">
      <c r="A96" s="83">
        <v>1981</v>
      </c>
      <c r="AN96" s="100"/>
      <c r="AO96" s="100"/>
      <c r="AP96" s="100"/>
      <c r="AQ96" s="100"/>
      <c r="BH96" s="63">
        <v>19246.71</v>
      </c>
      <c r="BI96" s="63">
        <v>39808.4</v>
      </c>
    </row>
    <row r="97" spans="1:61" ht="12.75">
      <c r="A97" s="83">
        <v>1982</v>
      </c>
      <c r="AN97" s="100"/>
      <c r="AO97" s="100"/>
      <c r="AP97" s="100"/>
      <c r="AQ97" s="100"/>
      <c r="BH97" s="63">
        <v>21176.38</v>
      </c>
      <c r="BI97" s="63">
        <v>40184.1</v>
      </c>
    </row>
    <row r="98" spans="1:61" ht="12.75">
      <c r="A98" s="83">
        <v>1983</v>
      </c>
      <c r="AN98" s="100"/>
      <c r="AO98" s="100"/>
      <c r="AP98" s="100"/>
      <c r="AQ98" s="100"/>
      <c r="BH98" s="63">
        <v>22302.13</v>
      </c>
      <c r="BI98" s="63">
        <v>40372.4</v>
      </c>
    </row>
    <row r="99" spans="1:61" ht="12.75">
      <c r="A99" s="83">
        <v>1984</v>
      </c>
      <c r="AN99" s="100"/>
      <c r="AO99" s="100"/>
      <c r="AP99" s="100"/>
      <c r="AQ99" s="100"/>
      <c r="BH99" s="63">
        <v>22843.54</v>
      </c>
      <c r="BI99" s="63">
        <v>40414.4</v>
      </c>
    </row>
    <row r="100" spans="1:61" ht="12.75">
      <c r="A100" s="83">
        <v>1985</v>
      </c>
      <c r="AN100" s="100"/>
      <c r="AO100" s="100"/>
      <c r="AP100" s="100"/>
      <c r="AQ100" s="100"/>
      <c r="BH100" s="63">
        <v>25664.48</v>
      </c>
      <c r="BI100" s="63">
        <v>40495.5</v>
      </c>
    </row>
    <row r="101" spans="1:61" ht="12.75">
      <c r="A101" s="83">
        <v>1986</v>
      </c>
      <c r="AN101" s="100"/>
      <c r="AO101" s="100"/>
      <c r="AP101" s="100"/>
      <c r="AQ101" s="100"/>
      <c r="BH101" s="63">
        <v>27897.71</v>
      </c>
      <c r="BI101" s="63">
        <v>40639.1</v>
      </c>
    </row>
    <row r="102" spans="1:61" ht="12.75">
      <c r="A102" s="83">
        <v>1987</v>
      </c>
      <c r="AN102" s="100"/>
      <c r="AO102" s="100"/>
      <c r="AP102" s="100"/>
      <c r="AQ102" s="100"/>
      <c r="BH102" s="63">
        <v>31458.04</v>
      </c>
      <c r="BI102" s="63">
        <v>40777.4</v>
      </c>
    </row>
    <row r="103" spans="1:61" ht="12.75">
      <c r="A103" s="83">
        <v>1988</v>
      </c>
      <c r="AN103" s="100"/>
      <c r="AO103" s="100"/>
      <c r="AP103" s="100"/>
      <c r="AQ103" s="100"/>
      <c r="BH103" s="63">
        <v>32031</v>
      </c>
      <c r="BI103" s="63">
        <v>40952.9</v>
      </c>
    </row>
    <row r="104" spans="1:61" ht="12.75">
      <c r="A104" s="83">
        <v>1989</v>
      </c>
      <c r="AN104" s="100"/>
      <c r="AO104" s="100"/>
      <c r="AP104" s="100"/>
      <c r="AQ104" s="100"/>
      <c r="BH104" s="63">
        <v>34286.53</v>
      </c>
      <c r="BI104" s="63">
        <v>41476</v>
      </c>
    </row>
    <row r="105" spans="1:61" ht="12.75">
      <c r="A105" s="83">
        <v>1990</v>
      </c>
      <c r="AN105" s="100">
        <v>119964.182</v>
      </c>
      <c r="AO105" s="100">
        <v>94427.488</v>
      </c>
      <c r="AP105" s="100">
        <v>87756.458</v>
      </c>
      <c r="AQ105" s="100">
        <v>6671.03</v>
      </c>
      <c r="BH105" s="63">
        <v>37143.41</v>
      </c>
      <c r="BI105" s="63">
        <v>42100.6</v>
      </c>
    </row>
    <row r="106" spans="1:61" ht="12.75">
      <c r="A106" s="83">
        <v>1991</v>
      </c>
      <c r="AN106" s="100"/>
      <c r="AO106" s="100"/>
      <c r="AP106" s="100"/>
      <c r="AQ106" s="100"/>
      <c r="BH106" s="63">
        <v>38580.25</v>
      </c>
      <c r="BI106" s="63">
        <v>43115.6</v>
      </c>
    </row>
    <row r="107" spans="1:61" ht="12.75">
      <c r="A107" s="83">
        <v>1992</v>
      </c>
      <c r="AN107" s="100"/>
      <c r="AO107" s="100"/>
      <c r="AP107" s="100"/>
      <c r="AQ107" s="100"/>
      <c r="BH107" s="63">
        <v>39975.07</v>
      </c>
      <c r="BI107" s="63">
        <v>43252.3</v>
      </c>
    </row>
    <row r="108" spans="1:61" ht="12.75">
      <c r="A108" s="83">
        <v>1993</v>
      </c>
      <c r="AN108" s="100"/>
      <c r="AO108" s="100"/>
      <c r="AP108" s="100"/>
      <c r="AQ108" s="100"/>
      <c r="BH108" s="63">
        <v>35975</v>
      </c>
      <c r="BI108" s="63">
        <v>43744.6</v>
      </c>
    </row>
    <row r="109" spans="1:61" ht="12.75">
      <c r="A109" s="83">
        <v>1994</v>
      </c>
      <c r="G109"/>
      <c r="H109"/>
      <c r="I109"/>
      <c r="J109"/>
      <c r="K109"/>
      <c r="AN109" s="100"/>
      <c r="AO109" s="100"/>
      <c r="AP109" s="100"/>
      <c r="AQ109" s="100"/>
      <c r="BH109" s="63">
        <v>38124.9</v>
      </c>
      <c r="BI109" s="63">
        <v>44434.5</v>
      </c>
    </row>
    <row r="110" spans="1:61" ht="12.75">
      <c r="A110" s="83">
        <v>1995</v>
      </c>
      <c r="G110"/>
      <c r="H110"/>
      <c r="I110"/>
      <c r="J110"/>
      <c r="K110"/>
      <c r="AN110" s="100">
        <v>160504.916</v>
      </c>
      <c r="AO110" s="100">
        <v>129125.55</v>
      </c>
      <c r="AP110" s="100">
        <v>98295.357</v>
      </c>
      <c r="AQ110" s="100">
        <v>30830.193</v>
      </c>
      <c r="BH110" s="63">
        <v>42530</v>
      </c>
      <c r="BI110" s="63">
        <v>45530.1</v>
      </c>
    </row>
    <row r="111" spans="1:61" ht="12.75">
      <c r="A111" s="83">
        <v>1996</v>
      </c>
      <c r="G111" s="63" t="e">
        <v>#N/A</v>
      </c>
      <c r="H111" s="63" t="e">
        <v>#N/A</v>
      </c>
      <c r="I111" s="63" t="e">
        <v>#N/A</v>
      </c>
      <c r="J111" s="63" t="e">
        <v>#N/A</v>
      </c>
      <c r="K111" s="63" t="e">
        <v>#N/A</v>
      </c>
      <c r="AN111" s="100">
        <v>181321.509</v>
      </c>
      <c r="AO111" s="100">
        <v>145327.039</v>
      </c>
      <c r="AP111" s="100">
        <v>96351.786</v>
      </c>
      <c r="AQ111" s="100">
        <v>48975.253</v>
      </c>
      <c r="BH111" s="63">
        <v>50195.4</v>
      </c>
      <c r="BI111" s="63">
        <v>45061</v>
      </c>
    </row>
    <row r="112" spans="1:61" ht="12.75">
      <c r="A112" s="83">
        <v>1997</v>
      </c>
      <c r="G112" s="63" t="e">
        <v>#N/A</v>
      </c>
      <c r="H112" s="63" t="e">
        <v>#N/A</v>
      </c>
      <c r="I112" s="63" t="e">
        <v>#N/A</v>
      </c>
      <c r="J112" s="63" t="e">
        <v>#N/A</v>
      </c>
      <c r="K112" s="63" t="e">
        <v>#N/A</v>
      </c>
      <c r="AN112" s="100">
        <v>198023.561</v>
      </c>
      <c r="AO112" s="100">
        <v>163137.979</v>
      </c>
      <c r="AP112" s="100">
        <v>87304.952</v>
      </c>
      <c r="AQ112" s="100">
        <v>75833.027</v>
      </c>
      <c r="BH112" s="63">
        <v>65506.1</v>
      </c>
      <c r="BI112" s="63">
        <v>46176.6</v>
      </c>
    </row>
    <row r="113" spans="1:61" ht="12.75">
      <c r="A113" s="83">
        <v>1998</v>
      </c>
      <c r="G113" s="63" t="e">
        <v>#N/A</v>
      </c>
      <c r="H113" s="63" t="e">
        <v>#N/A</v>
      </c>
      <c r="I113" s="63" t="e">
        <v>#N/A</v>
      </c>
      <c r="J113" s="63" t="e">
        <v>#N/A</v>
      </c>
      <c r="K113" s="63" t="e">
        <v>#N/A</v>
      </c>
      <c r="AN113" s="100">
        <v>241009.856</v>
      </c>
      <c r="AO113" s="100">
        <v>206291.087</v>
      </c>
      <c r="AP113" s="100">
        <v>98174.711</v>
      </c>
      <c r="AQ113" s="100">
        <v>108116.376</v>
      </c>
      <c r="BH113" s="63">
        <v>132734</v>
      </c>
      <c r="BI113" s="63">
        <v>49030.6</v>
      </c>
    </row>
    <row r="114" spans="1:61" ht="12.75">
      <c r="A114" s="83">
        <v>1999</v>
      </c>
      <c r="G114" s="63" t="e">
        <v>#N/A</v>
      </c>
      <c r="H114" s="63" t="e">
        <v>#N/A</v>
      </c>
      <c r="I114" s="63" t="e">
        <v>#N/A</v>
      </c>
      <c r="J114" s="63" t="e">
        <v>#N/A</v>
      </c>
      <c r="K114" s="63" t="e">
        <v>#N/A</v>
      </c>
      <c r="AN114" s="100">
        <v>243711.193</v>
      </c>
      <c r="AO114" s="100">
        <v>205653.92</v>
      </c>
      <c r="AP114" s="100">
        <v>92117.821</v>
      </c>
      <c r="AQ114" s="100">
        <v>113536.099</v>
      </c>
      <c r="BH114" s="63">
        <v>164105</v>
      </c>
      <c r="BI114" s="63">
        <v>50721</v>
      </c>
    </row>
    <row r="115" spans="1:61" ht="12.75">
      <c r="A115" s="83">
        <v>2000</v>
      </c>
      <c r="G115" s="63" t="e">
        <v>#N/A</v>
      </c>
      <c r="H115" s="63" t="e">
        <v>#N/A</v>
      </c>
      <c r="I115" s="63" t="e">
        <v>#N/A</v>
      </c>
      <c r="J115" s="63" t="e">
        <v>#N/A</v>
      </c>
      <c r="K115" s="63" t="e">
        <v>#N/A</v>
      </c>
      <c r="AN115" s="100">
        <v>238796.51</v>
      </c>
      <c r="AO115" s="100">
        <v>206051.791</v>
      </c>
      <c r="AP115" s="100">
        <v>93370.095</v>
      </c>
      <c r="AQ115" s="100">
        <v>112681.696</v>
      </c>
      <c r="BH115" s="63">
        <v>196884.2</v>
      </c>
      <c r="BI115" s="63">
        <v>53002.6</v>
      </c>
    </row>
    <row r="116" spans="1:61" ht="12.75">
      <c r="A116" s="83">
        <v>2001</v>
      </c>
      <c r="G116" s="63">
        <v>107086</v>
      </c>
      <c r="H116" s="63">
        <v>71219.6</v>
      </c>
      <c r="I116" s="63">
        <v>372052</v>
      </c>
      <c r="J116" s="63">
        <v>121948</v>
      </c>
      <c r="K116" s="63">
        <v>151741</v>
      </c>
      <c r="AN116" s="100">
        <v>226361.557</v>
      </c>
      <c r="AO116" s="100">
        <v>189747.612</v>
      </c>
      <c r="AP116" s="100">
        <v>93467.394</v>
      </c>
      <c r="AQ116" s="100">
        <v>96280.218</v>
      </c>
      <c r="BH116" s="63">
        <v>219341.6</v>
      </c>
      <c r="BI116" s="63">
        <v>50745</v>
      </c>
    </row>
    <row r="117" spans="1:61" ht="12.75">
      <c r="A117" s="83">
        <v>2002</v>
      </c>
      <c r="G117" s="63">
        <v>112914</v>
      </c>
      <c r="H117" s="63">
        <v>75077</v>
      </c>
      <c r="I117" s="63">
        <v>343450</v>
      </c>
      <c r="J117" s="63">
        <v>100847</v>
      </c>
      <c r="K117" s="63">
        <v>137355</v>
      </c>
      <c r="BH117" s="63">
        <v>235907.8</v>
      </c>
      <c r="BI117" s="63">
        <v>53227.1</v>
      </c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5.28125" style="48" customWidth="1"/>
    <col min="2" max="26" width="9.140625" style="63" customWidth="1"/>
    <col min="27" max="27" width="7.140625" style="63" customWidth="1"/>
    <col min="28" max="29" width="9.140625" style="63" customWidth="1"/>
    <col min="30" max="30" width="8.57421875" style="63" customWidth="1"/>
    <col min="31" max="31" width="9.140625" style="63" customWidth="1"/>
    <col min="32" max="32" width="7.28125" style="63" customWidth="1"/>
    <col min="33" max="39" width="9.140625" style="63" customWidth="1"/>
    <col min="40" max="43" width="10.28125" style="63" bestFit="1" customWidth="1"/>
    <col min="44" max="48" width="9.140625" style="63" customWidth="1"/>
    <col min="49" max="49" width="6.7109375" style="63" customWidth="1"/>
    <col min="50" max="51" width="9.140625" style="63" customWidth="1"/>
    <col min="52" max="52" width="8.140625" style="63" customWidth="1"/>
    <col min="53" max="54" width="9.140625" style="63" customWidth="1"/>
    <col min="55" max="55" width="8.00390625" style="63" customWidth="1"/>
    <col min="56" max="66" width="9.140625" style="63" customWidth="1"/>
    <col min="67" max="67" width="7.28125" style="63" customWidth="1"/>
    <col min="68" max="16384" width="9.140625" style="63" customWidth="1"/>
  </cols>
  <sheetData>
    <row r="1" spans="1:95" ht="13.5" thickBot="1">
      <c r="A1" s="86" t="s">
        <v>218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4" t="s">
        <v>59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 t="s">
        <v>219</v>
      </c>
      <c r="Z4" s="67" t="s">
        <v>50</v>
      </c>
      <c r="AA4" s="67"/>
      <c r="AB4" s="67"/>
      <c r="AC4" s="67" t="s">
        <v>385</v>
      </c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389</v>
      </c>
      <c r="AZ4" s="67" t="s">
        <v>82</v>
      </c>
      <c r="BA4" s="67" t="s">
        <v>374</v>
      </c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379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382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 t="s">
        <v>61</v>
      </c>
      <c r="BC5" s="50">
        <v>1938</v>
      </c>
      <c r="BD5" s="50"/>
      <c r="BE5" s="50">
        <v>1914</v>
      </c>
      <c r="BF5" s="50">
        <v>1938</v>
      </c>
      <c r="BG5" s="50" t="s">
        <v>435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1" ht="12.75">
      <c r="A7" s="55" t="s">
        <v>0</v>
      </c>
      <c r="CC7" s="85" t="s">
        <v>376</v>
      </c>
    </row>
    <row r="8" spans="1:92" ht="12.75">
      <c r="A8" s="56">
        <v>1865</v>
      </c>
      <c r="Y8" s="63">
        <v>3.221</v>
      </c>
      <c r="AW8" s="63">
        <v>2.253</v>
      </c>
      <c r="BO8" s="63">
        <f>Y8-AW8</f>
        <v>0.968</v>
      </c>
      <c r="CF8" s="63">
        <v>0.658</v>
      </c>
      <c r="CN8" s="63">
        <f>BO8-CF8</f>
        <v>0.30999999999999994</v>
      </c>
    </row>
    <row r="9" spans="1:92" ht="12.75">
      <c r="A9" s="57">
        <v>1875</v>
      </c>
      <c r="Y9" s="63">
        <v>10.017</v>
      </c>
      <c r="AW9" s="63">
        <v>8.274</v>
      </c>
      <c r="BO9" s="63">
        <f>Y9-AW9</f>
        <v>1.7430000000000003</v>
      </c>
      <c r="CF9" s="63">
        <v>1.378</v>
      </c>
      <c r="CN9" s="63">
        <f>BO9-CF9</f>
        <v>0.36500000000000044</v>
      </c>
    </row>
    <row r="10" spans="1:91" ht="12.75">
      <c r="A10" s="58">
        <v>1880</v>
      </c>
      <c r="Z10" s="63">
        <v>8.4665</v>
      </c>
      <c r="AV10" s="63">
        <v>7.7651</v>
      </c>
      <c r="BN10" s="63">
        <v>0.7014</v>
      </c>
      <c r="CE10" s="63">
        <v>0.22</v>
      </c>
      <c r="CM10" s="63">
        <f>BN10-CE10</f>
        <v>0.48140000000000005</v>
      </c>
    </row>
    <row r="11" spans="1:92" ht="12.75">
      <c r="A11" s="58">
        <v>1885</v>
      </c>
      <c r="Y11" s="63">
        <v>10.061</v>
      </c>
      <c r="AW11" s="63">
        <v>7.56</v>
      </c>
      <c r="BO11" s="63">
        <f>Y11-AW11</f>
        <v>2.5010000000000003</v>
      </c>
      <c r="CF11" s="63">
        <v>2.035</v>
      </c>
      <c r="CN11" s="63">
        <f>BO11-CF11</f>
        <v>0.4660000000000002</v>
      </c>
    </row>
    <row r="12" spans="1:91" ht="12.75">
      <c r="A12" s="58">
        <v>1890</v>
      </c>
      <c r="Z12" s="63">
        <v>24.348</v>
      </c>
      <c r="AV12" s="63">
        <v>9.5358</v>
      </c>
      <c r="BN12" s="63">
        <v>14.8128</v>
      </c>
      <c r="CE12" s="63">
        <v>8</v>
      </c>
      <c r="CM12" s="63">
        <f>BN12-CE12</f>
        <v>6.812799999999999</v>
      </c>
    </row>
    <row r="13" spans="1:92" ht="12.75">
      <c r="A13" s="58">
        <v>1895</v>
      </c>
      <c r="Y13" s="63">
        <v>32.428</v>
      </c>
      <c r="AW13" s="63">
        <v>13.737</v>
      </c>
      <c r="BO13" s="63">
        <f>Y13-AW13</f>
        <v>18.690999999999995</v>
      </c>
      <c r="CF13" s="63">
        <v>10.404</v>
      </c>
      <c r="CN13" s="63">
        <f>BO13-CF13</f>
        <v>8.286999999999995</v>
      </c>
    </row>
    <row r="14" spans="1:94" ht="12.75">
      <c r="A14" s="58">
        <v>1897</v>
      </c>
      <c r="AF14" s="63">
        <f>BA14+BT14</f>
        <v>1</v>
      </c>
      <c r="BT14" s="63">
        <v>1</v>
      </c>
      <c r="CP14" s="63">
        <f>BT14-CH14</f>
        <v>1</v>
      </c>
    </row>
    <row r="15" ht="12.75">
      <c r="A15" s="58">
        <v>1900</v>
      </c>
    </row>
    <row r="16" ht="12.75">
      <c r="A16" s="58">
        <v>1901</v>
      </c>
    </row>
    <row r="17" spans="1:89" ht="12.75">
      <c r="A17" s="58">
        <v>1902</v>
      </c>
      <c r="P17" s="63">
        <v>226</v>
      </c>
      <c r="AR17" s="63">
        <v>8</v>
      </c>
      <c r="BJ17" s="63">
        <v>218</v>
      </c>
      <c r="CK17" s="63">
        <f>BJ17-CC17</f>
        <v>218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41.645</v>
      </c>
      <c r="AW20" s="63">
        <v>17.61</v>
      </c>
      <c r="BO20" s="63">
        <f>Y20-AW20</f>
        <v>24.035000000000004</v>
      </c>
      <c r="CF20" s="63">
        <v>10.324</v>
      </c>
      <c r="CN20" s="63">
        <f>BO20-CF20</f>
        <v>13.711000000000004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31</v>
      </c>
      <c r="BT23" s="63">
        <v>31</v>
      </c>
      <c r="CP23" s="63">
        <f>BT23-CH23</f>
        <v>31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212</v>
      </c>
      <c r="T28" s="63">
        <v>61</v>
      </c>
      <c r="X28" s="63">
        <v>331.69</v>
      </c>
      <c r="Y28" s="63">
        <v>75.637</v>
      </c>
      <c r="Z28" s="63">
        <v>63.938</v>
      </c>
      <c r="AG28" s="63">
        <v>15</v>
      </c>
      <c r="AR28" s="63">
        <v>70</v>
      </c>
      <c r="AV28" s="63">
        <v>34.676</v>
      </c>
      <c r="AW28" s="63">
        <v>35.84</v>
      </c>
      <c r="BJ28" s="63">
        <v>142</v>
      </c>
      <c r="BN28" s="63">
        <v>29.261</v>
      </c>
      <c r="BO28" s="63">
        <f>Y28-AW28</f>
        <v>39.797</v>
      </c>
      <c r="CE28" s="63">
        <v>20.462</v>
      </c>
      <c r="CF28" s="63">
        <v>22.848</v>
      </c>
      <c r="CK28" s="63">
        <f>BJ28-CC28</f>
        <v>142</v>
      </c>
      <c r="CM28" s="63">
        <f>BN28-CE28</f>
        <v>8.799</v>
      </c>
      <c r="CN28" s="63">
        <f>BO28-CF28</f>
        <v>16.948999999999998</v>
      </c>
    </row>
    <row r="29" spans="1:94" ht="12.75">
      <c r="A29" s="58">
        <v>1914</v>
      </c>
      <c r="D29" s="63">
        <f>AK29+BE29</f>
        <v>668</v>
      </c>
      <c r="M29" s="63">
        <f>19+56</f>
        <v>75</v>
      </c>
      <c r="R29" s="63">
        <f>AS29+BK29</f>
        <v>16</v>
      </c>
      <c r="U29" s="63">
        <v>61.818</v>
      </c>
      <c r="V29" s="63">
        <f>AU29+BM29</f>
        <v>341</v>
      </c>
      <c r="W29" s="63">
        <v>100</v>
      </c>
      <c r="AD29" s="63">
        <f>AZ29+BS29</f>
        <v>226</v>
      </c>
      <c r="AF29" s="63">
        <f>BA29+BT29</f>
        <v>171.4</v>
      </c>
      <c r="AK29" s="63">
        <v>174</v>
      </c>
      <c r="AS29" s="63">
        <v>16</v>
      </c>
      <c r="AT29" s="63">
        <v>29.339</v>
      </c>
      <c r="AU29" s="63">
        <v>128</v>
      </c>
      <c r="AZ29" s="63">
        <v>1</v>
      </c>
      <c r="BA29" s="63">
        <v>0.6</v>
      </c>
      <c r="BE29" s="63">
        <v>494</v>
      </c>
      <c r="BL29" s="63">
        <f>61.818-29.339</f>
        <v>32.479</v>
      </c>
      <c r="BM29" s="63">
        <v>213</v>
      </c>
      <c r="BS29" s="63">
        <v>225</v>
      </c>
      <c r="BT29" s="63">
        <v>170.8</v>
      </c>
      <c r="CD29" s="63">
        <v>14.611</v>
      </c>
      <c r="CL29" s="63">
        <f>BL29-CD29</f>
        <v>17.868</v>
      </c>
      <c r="CP29" s="63">
        <f>BT29-CH29</f>
        <v>170.8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308.2</v>
      </c>
      <c r="BA34" s="63">
        <v>1.2</v>
      </c>
      <c r="BT34" s="63">
        <v>307</v>
      </c>
      <c r="CP34" s="63">
        <f>BT34-CH34</f>
        <v>307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53.1</v>
      </c>
      <c r="BT39" s="63">
        <v>331.5</v>
      </c>
      <c r="CP39" s="63">
        <f>BT39-CH39</f>
        <v>331.5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>
        <v>76.907</v>
      </c>
      <c r="AV43" s="63">
        <v>29.208</v>
      </c>
      <c r="BN43" s="63">
        <f>Z43-AV43</f>
        <v>47.699</v>
      </c>
      <c r="CE43" s="63">
        <v>20.497</v>
      </c>
      <c r="CM43" s="63">
        <f>BN43-CE43</f>
        <v>27.201999999999998</v>
      </c>
    </row>
    <row r="44" spans="1:94" ht="12.75">
      <c r="A44" s="58">
        <v>1929</v>
      </c>
      <c r="X44" s="63">
        <v>389.749</v>
      </c>
      <c r="AF44" s="63">
        <f>BA44+BT44</f>
        <v>686.5999999999999</v>
      </c>
      <c r="AG44" s="63">
        <v>395.73</v>
      </c>
      <c r="BA44" s="63">
        <v>238.2</v>
      </c>
      <c r="BT44" s="63">
        <v>448.4</v>
      </c>
      <c r="BV44" s="63">
        <v>422.5</v>
      </c>
      <c r="BW44" s="63">
        <v>423</v>
      </c>
      <c r="CP44" s="63">
        <f>BT44-CH44</f>
        <v>448.4</v>
      </c>
    </row>
    <row r="45" spans="1:73" ht="12.75">
      <c r="A45" s="58">
        <v>1930</v>
      </c>
      <c r="AA45" s="63">
        <v>49</v>
      </c>
      <c r="AE45" s="63">
        <v>700.9</v>
      </c>
      <c r="BB45" s="63">
        <v>260.1</v>
      </c>
      <c r="BU45" s="63">
        <v>440.8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spans="1:15" ht="12.75">
      <c r="A49" s="58">
        <v>1934</v>
      </c>
      <c r="O49" s="72">
        <v>336</v>
      </c>
    </row>
    <row r="50" spans="1:53" ht="12.75">
      <c r="A50" s="58">
        <v>1935</v>
      </c>
      <c r="BA50" s="63">
        <v>237</v>
      </c>
    </row>
    <row r="51" spans="1:75" ht="12.75">
      <c r="A51" s="58">
        <v>1936</v>
      </c>
      <c r="BU51" s="63">
        <v>483.7</v>
      </c>
      <c r="BV51" s="63">
        <v>483.7</v>
      </c>
      <c r="BW51" s="63">
        <v>484</v>
      </c>
    </row>
    <row r="52" ht="12.75">
      <c r="A52" s="58">
        <v>1937</v>
      </c>
    </row>
    <row r="53" spans="1:95" ht="12.75">
      <c r="A53" s="58">
        <v>1938</v>
      </c>
      <c r="C53" s="63">
        <v>1300</v>
      </c>
      <c r="E53" s="63">
        <v>1288</v>
      </c>
      <c r="N53" s="63">
        <v>20.1</v>
      </c>
      <c r="S53" s="63">
        <v>17.2</v>
      </c>
      <c r="W53" s="63">
        <v>400</v>
      </c>
      <c r="AB53" s="63">
        <v>410</v>
      </c>
      <c r="AC53" s="63">
        <v>63</v>
      </c>
      <c r="AH53" s="63">
        <v>600</v>
      </c>
      <c r="AI53" s="63">
        <v>612</v>
      </c>
      <c r="AL53" s="63">
        <v>377</v>
      </c>
      <c r="AX53" s="63">
        <v>110</v>
      </c>
      <c r="AY53" s="63">
        <v>24.8</v>
      </c>
      <c r="BC53" s="63">
        <v>198</v>
      </c>
      <c r="BF53" s="63">
        <v>911</v>
      </c>
      <c r="BP53" s="63">
        <v>300</v>
      </c>
      <c r="BQ53" s="63">
        <f>AC53-AY53</f>
        <v>38.2</v>
      </c>
      <c r="BX53" s="63">
        <v>414</v>
      </c>
      <c r="CO53" s="63">
        <f>BP53-CG53</f>
        <v>300</v>
      </c>
      <c r="CQ53" s="63">
        <f>BX53-CI53</f>
        <v>414</v>
      </c>
    </row>
    <row r="54" spans="1:91" ht="12.75">
      <c r="A54" s="58">
        <v>1939</v>
      </c>
      <c r="Z54" s="63">
        <v>85.878</v>
      </c>
      <c r="AC54" s="63">
        <v>62</v>
      </c>
      <c r="AV54" s="63">
        <v>25.36</v>
      </c>
      <c r="AY54" s="63">
        <v>24.1</v>
      </c>
      <c r="BN54" s="63">
        <v>60.517</v>
      </c>
      <c r="BQ54" s="63">
        <f aca="true" t="shared" si="0" ref="BQ54:BQ63">AC54-AY54</f>
        <v>37.9</v>
      </c>
      <c r="CE54" s="63">
        <v>20.351</v>
      </c>
      <c r="CM54" s="63">
        <f>BN54-CE54</f>
        <v>40.166000000000004</v>
      </c>
    </row>
    <row r="55" spans="1:74" ht="12.75">
      <c r="A55" s="58">
        <v>1940</v>
      </c>
      <c r="AC55" s="63">
        <v>60</v>
      </c>
      <c r="AY55" s="63">
        <v>24.2</v>
      </c>
      <c r="BQ55" s="63">
        <f t="shared" si="0"/>
        <v>35.8</v>
      </c>
      <c r="BV55" s="63">
        <v>413.98</v>
      </c>
    </row>
    <row r="56" spans="1:69" ht="12.75">
      <c r="A56" s="58">
        <v>1941</v>
      </c>
      <c r="AC56" s="63">
        <v>58</v>
      </c>
      <c r="AY56" s="63">
        <v>24.2</v>
      </c>
      <c r="BQ56" s="63">
        <f t="shared" si="0"/>
        <v>33.8</v>
      </c>
    </row>
    <row r="57" spans="1:69" ht="12.75">
      <c r="A57" s="58">
        <v>1942</v>
      </c>
      <c r="AC57" s="63">
        <v>57</v>
      </c>
      <c r="AY57" s="63">
        <v>24.5</v>
      </c>
      <c r="BQ57" s="63">
        <f t="shared" si="0"/>
        <v>32.5</v>
      </c>
    </row>
    <row r="58" spans="1:75" ht="12.75">
      <c r="A58" s="58">
        <v>1943</v>
      </c>
      <c r="AC58" s="63">
        <v>56</v>
      </c>
      <c r="AE58" s="63">
        <f>BU58+BB58</f>
        <v>368.40000000000003</v>
      </c>
      <c r="AY58" s="63">
        <v>24.3</v>
      </c>
      <c r="BB58" s="63">
        <v>39.1</v>
      </c>
      <c r="BQ58" s="63">
        <f t="shared" si="0"/>
        <v>31.7</v>
      </c>
      <c r="BU58" s="63">
        <v>329.3</v>
      </c>
      <c r="BW58" s="63">
        <v>328</v>
      </c>
    </row>
    <row r="59" spans="1:69" ht="12.75">
      <c r="A59" s="58">
        <v>1944</v>
      </c>
      <c r="AC59" s="63">
        <v>55</v>
      </c>
      <c r="AY59" s="63">
        <v>23.9</v>
      </c>
      <c r="BQ59" s="63">
        <f t="shared" si="0"/>
        <v>31.1</v>
      </c>
    </row>
    <row r="60" spans="1:69" ht="12.75">
      <c r="A60" s="58">
        <v>1945</v>
      </c>
      <c r="AC60" s="63">
        <v>54</v>
      </c>
      <c r="AY60" s="63">
        <v>23.5</v>
      </c>
      <c r="BQ60" s="63">
        <f t="shared" si="0"/>
        <v>30.5</v>
      </c>
    </row>
    <row r="61" spans="1:69" ht="12.75">
      <c r="A61" s="58">
        <v>1946</v>
      </c>
      <c r="AC61" s="63">
        <v>53</v>
      </c>
      <c r="AY61" s="63">
        <v>23</v>
      </c>
      <c r="BQ61" s="63">
        <f t="shared" si="0"/>
        <v>30</v>
      </c>
    </row>
    <row r="62" spans="1:69" ht="12.75">
      <c r="A62" s="58">
        <v>1947</v>
      </c>
      <c r="AC62" s="63">
        <v>50</v>
      </c>
      <c r="AY62" s="63">
        <v>21</v>
      </c>
      <c r="BQ62" s="63">
        <f t="shared" si="0"/>
        <v>29</v>
      </c>
    </row>
    <row r="63" spans="1:69" ht="12.75">
      <c r="A63" s="58">
        <v>1948</v>
      </c>
      <c r="AC63" s="63">
        <v>47</v>
      </c>
      <c r="AY63" s="63">
        <v>19.5</v>
      </c>
      <c r="BQ63" s="63">
        <f t="shared" si="0"/>
        <v>27.5</v>
      </c>
    </row>
    <row r="64" spans="1:26" ht="12.75">
      <c r="A64" s="58">
        <v>1949</v>
      </c>
      <c r="Z64" s="63">
        <v>45.277</v>
      </c>
    </row>
    <row r="65" spans="1:75" ht="12.75">
      <c r="A65" s="58">
        <v>1950</v>
      </c>
      <c r="BW65" s="63">
        <v>540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W72" s="63">
        <v>70</v>
      </c>
      <c r="BW72" s="63">
        <v>666</v>
      </c>
    </row>
    <row r="73" ht="12.75">
      <c r="A73" s="58">
        <v>1958</v>
      </c>
    </row>
    <row r="74" spans="1:75" ht="12.75">
      <c r="A74" s="58">
        <v>1959</v>
      </c>
      <c r="BW74" s="63">
        <v>729</v>
      </c>
    </row>
    <row r="75" spans="1:34" ht="12.75">
      <c r="A75" s="58">
        <v>1960</v>
      </c>
      <c r="AH75" s="63">
        <v>740</v>
      </c>
    </row>
    <row r="76" ht="12.75">
      <c r="A76" s="58">
        <v>1961</v>
      </c>
    </row>
    <row r="77" spans="1:12" ht="12.75">
      <c r="A77" s="58">
        <v>1962</v>
      </c>
      <c r="L77" s="63">
        <v>10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765</v>
      </c>
    </row>
    <row r="82" spans="1:59" ht="12.75">
      <c r="A82" s="58">
        <v>1967</v>
      </c>
      <c r="BG82" s="63">
        <v>961.1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0">
        <v>2977.238</v>
      </c>
      <c r="AO85" s="100">
        <v>2566.748</v>
      </c>
      <c r="AP85" s="100">
        <v>2065.748</v>
      </c>
      <c r="AQ85" s="100">
        <v>501</v>
      </c>
    </row>
    <row r="86" spans="1:59" ht="12.75">
      <c r="A86" s="58">
        <v>1971</v>
      </c>
      <c r="F86" s="63">
        <f>AM86+BG86</f>
        <v>3263</v>
      </c>
      <c r="AM86" s="63">
        <v>2443</v>
      </c>
      <c r="AN86" s="100"/>
      <c r="AO86" s="100"/>
      <c r="AP86" s="100"/>
      <c r="AQ86" s="100"/>
      <c r="BG86" s="63">
        <v>820</v>
      </c>
    </row>
    <row r="87" spans="1:43" ht="12.75">
      <c r="A87" s="58">
        <v>1972</v>
      </c>
      <c r="AN87" s="100"/>
      <c r="AO87" s="100"/>
      <c r="AP87" s="100"/>
      <c r="AQ87" s="100"/>
    </row>
    <row r="88" spans="1:43" ht="12.75">
      <c r="A88" s="58">
        <v>1973</v>
      </c>
      <c r="AN88" s="100"/>
      <c r="AO88" s="100"/>
      <c r="AP88" s="100"/>
      <c r="AQ88" s="100"/>
    </row>
    <row r="89" spans="1:43" ht="12.75">
      <c r="A89" s="58">
        <v>1974</v>
      </c>
      <c r="AN89" s="100"/>
      <c r="AO89" s="100"/>
      <c r="AP89" s="100"/>
      <c r="AQ89" s="100"/>
    </row>
    <row r="90" spans="1:43" ht="12.75">
      <c r="A90" s="58">
        <v>1975</v>
      </c>
      <c r="AN90" s="100"/>
      <c r="AO90" s="100"/>
      <c r="AP90" s="100"/>
      <c r="AQ90" s="100"/>
    </row>
    <row r="91" spans="1:43" ht="12.75">
      <c r="A91" s="58">
        <v>1976</v>
      </c>
      <c r="AN91" s="100"/>
      <c r="AO91" s="100"/>
      <c r="AP91" s="100"/>
      <c r="AQ91" s="100"/>
    </row>
    <row r="92" spans="1:59" ht="12.75">
      <c r="A92" s="58">
        <v>1977</v>
      </c>
      <c r="F92" s="63">
        <f>AM92+BG92</f>
        <v>4988</v>
      </c>
      <c r="AM92" s="63">
        <v>3773</v>
      </c>
      <c r="AN92" s="100"/>
      <c r="AO92" s="100"/>
      <c r="AP92" s="100"/>
      <c r="AQ92" s="100"/>
      <c r="BG92" s="63">
        <v>1215</v>
      </c>
    </row>
    <row r="93" spans="1:43" ht="12.75">
      <c r="A93" s="58">
        <v>1978</v>
      </c>
      <c r="AN93" s="100"/>
      <c r="AO93" s="100"/>
      <c r="AP93" s="100"/>
      <c r="AQ93" s="100"/>
    </row>
    <row r="94" spans="1:43" ht="12.75">
      <c r="A94" s="58">
        <v>1979</v>
      </c>
      <c r="AN94" s="100"/>
      <c r="AO94" s="100"/>
      <c r="AP94" s="100"/>
      <c r="AQ94" s="100"/>
    </row>
    <row r="95" spans="1:61" ht="12.75">
      <c r="A95" s="58">
        <v>1980</v>
      </c>
      <c r="AN95" s="100">
        <v>12081.264</v>
      </c>
      <c r="AO95" s="100">
        <v>9398.464</v>
      </c>
      <c r="AP95" s="100">
        <v>4705.164</v>
      </c>
      <c r="AQ95" s="100">
        <v>4693.3</v>
      </c>
      <c r="BH95" s="63">
        <v>886</v>
      </c>
      <c r="BI95" s="63">
        <v>42.1</v>
      </c>
    </row>
    <row r="96" spans="1:61" ht="12.75">
      <c r="A96" s="58">
        <v>1981</v>
      </c>
      <c r="AN96" s="100"/>
      <c r="AO96" s="100"/>
      <c r="AP96" s="100"/>
      <c r="AQ96" s="100"/>
      <c r="BH96" s="63">
        <v>1312.7</v>
      </c>
      <c r="BI96" s="63">
        <v>79.7</v>
      </c>
    </row>
    <row r="97" spans="1:61" ht="12.75">
      <c r="A97" s="58">
        <v>1982</v>
      </c>
      <c r="AN97" s="100"/>
      <c r="AO97" s="100"/>
      <c r="AP97" s="100"/>
      <c r="AQ97" s="100"/>
      <c r="BH97" s="63">
        <v>1783.7</v>
      </c>
      <c r="BI97" s="63">
        <v>89.9</v>
      </c>
    </row>
    <row r="98" spans="1:61" ht="12.75">
      <c r="A98" s="58">
        <v>1983</v>
      </c>
      <c r="AN98" s="100"/>
      <c r="AO98" s="100"/>
      <c r="AP98" s="100"/>
      <c r="AQ98" s="100"/>
      <c r="BH98" s="63">
        <v>1957.7</v>
      </c>
      <c r="BI98" s="63">
        <v>91.6</v>
      </c>
    </row>
    <row r="99" spans="1:61" ht="12.75">
      <c r="A99" s="58">
        <v>1984</v>
      </c>
      <c r="AN99" s="100"/>
      <c r="AO99" s="100"/>
      <c r="AP99" s="100"/>
      <c r="AQ99" s="100"/>
      <c r="BH99" s="63">
        <v>2153.7</v>
      </c>
      <c r="BI99" s="63">
        <v>101.1</v>
      </c>
    </row>
    <row r="100" spans="1:61" ht="12.75">
      <c r="A100" s="58">
        <v>1985</v>
      </c>
      <c r="AN100" s="100"/>
      <c r="AO100" s="100"/>
      <c r="AP100" s="100"/>
      <c r="AQ100" s="100"/>
      <c r="BH100" s="63">
        <v>2320.6</v>
      </c>
      <c r="BI100" s="63">
        <v>102.1</v>
      </c>
    </row>
    <row r="101" spans="1:61" ht="12.75">
      <c r="A101" s="58">
        <v>1986</v>
      </c>
      <c r="AN101" s="100"/>
      <c r="AO101" s="100"/>
      <c r="AP101" s="100"/>
      <c r="AQ101" s="100"/>
      <c r="BH101" s="63">
        <v>2557.4</v>
      </c>
      <c r="BI101" s="63">
        <v>111.8</v>
      </c>
    </row>
    <row r="102" spans="1:61" ht="12.75">
      <c r="A102" s="58">
        <v>1987</v>
      </c>
      <c r="AN102" s="100"/>
      <c r="AO102" s="100"/>
      <c r="AP102" s="100"/>
      <c r="AQ102" s="100"/>
      <c r="BH102" s="63">
        <v>3075.8</v>
      </c>
      <c r="BI102" s="63">
        <v>126.2</v>
      </c>
    </row>
    <row r="103" spans="1:61" ht="12.75">
      <c r="A103" s="58">
        <v>1988</v>
      </c>
      <c r="AN103" s="100"/>
      <c r="AO103" s="100"/>
      <c r="AP103" s="100"/>
      <c r="AQ103" s="100"/>
      <c r="BH103" s="63">
        <v>3928.3</v>
      </c>
      <c r="BI103" s="63">
        <v>135.9</v>
      </c>
    </row>
    <row r="104" spans="1:61" ht="12.75">
      <c r="A104" s="58">
        <v>1989</v>
      </c>
      <c r="AN104" s="100"/>
      <c r="AO104" s="100"/>
      <c r="AP104" s="100"/>
      <c r="AQ104" s="100"/>
      <c r="BH104" s="63">
        <v>4885.2</v>
      </c>
      <c r="BI104" s="63">
        <v>167.9</v>
      </c>
    </row>
    <row r="105" spans="1:61" ht="12.75">
      <c r="A105" s="58">
        <v>1990</v>
      </c>
      <c r="AN105" s="100">
        <v>19225.816</v>
      </c>
      <c r="AO105" s="100">
        <v>14687.341</v>
      </c>
      <c r="AP105" s="100">
        <v>10424.741</v>
      </c>
      <c r="AQ105" s="100">
        <v>4262.6</v>
      </c>
      <c r="BH105" s="63">
        <v>10067</v>
      </c>
      <c r="BI105" s="63">
        <v>177.9</v>
      </c>
    </row>
    <row r="106" spans="1:61" ht="12.75">
      <c r="A106" s="58">
        <v>1991</v>
      </c>
      <c r="AN106" s="100"/>
      <c r="AO106" s="100"/>
      <c r="AP106" s="100"/>
      <c r="AQ106" s="100"/>
      <c r="BH106" s="63">
        <v>10590</v>
      </c>
      <c r="BI106" s="63">
        <v>289</v>
      </c>
    </row>
    <row r="107" spans="1:61" ht="12.75">
      <c r="A107" s="58">
        <v>1992</v>
      </c>
      <c r="AN107" s="100"/>
      <c r="AO107" s="100"/>
      <c r="AP107" s="100"/>
      <c r="AQ107" s="100"/>
      <c r="BH107" s="63">
        <v>11289</v>
      </c>
      <c r="BI107" s="63">
        <v>713</v>
      </c>
    </row>
    <row r="108" spans="1:61" ht="12.75">
      <c r="A108" s="58">
        <v>1993</v>
      </c>
      <c r="AN108" s="100"/>
      <c r="AO108" s="100"/>
      <c r="AP108" s="100"/>
      <c r="AQ108" s="100"/>
      <c r="BH108" s="63">
        <v>12130</v>
      </c>
      <c r="BI108" s="63">
        <v>763</v>
      </c>
    </row>
    <row r="109" spans="1:61" ht="12.75">
      <c r="A109" s="58">
        <v>1994</v>
      </c>
      <c r="G109"/>
      <c r="H109"/>
      <c r="I109"/>
      <c r="J109"/>
      <c r="K109"/>
      <c r="AN109" s="100"/>
      <c r="AO109" s="100"/>
      <c r="AP109" s="100"/>
      <c r="AQ109" s="100"/>
      <c r="BH109" s="63">
        <v>13852</v>
      </c>
      <c r="BI109" s="63">
        <v>1673.7</v>
      </c>
    </row>
    <row r="110" spans="1:61" ht="12.75">
      <c r="A110" s="58">
        <v>1995</v>
      </c>
      <c r="G110"/>
      <c r="H110"/>
      <c r="I110"/>
      <c r="J110"/>
      <c r="K110"/>
      <c r="AN110" s="100">
        <v>22038.225</v>
      </c>
      <c r="AO110" s="100">
        <v>18607.225</v>
      </c>
      <c r="AP110" s="100">
        <v>7178.323</v>
      </c>
      <c r="AQ110" s="100">
        <v>11428.902</v>
      </c>
      <c r="BH110" s="63">
        <v>15547</v>
      </c>
      <c r="BI110" s="63">
        <v>2425.2</v>
      </c>
    </row>
    <row r="111" spans="1:61" ht="12.75">
      <c r="A111" s="58">
        <v>1996</v>
      </c>
      <c r="G111" s="63" t="e">
        <v>#N/A</v>
      </c>
      <c r="H111" s="63" t="e">
        <v>#N/A</v>
      </c>
      <c r="I111" s="63" t="e">
        <v>#N/A</v>
      </c>
      <c r="J111" s="63" t="e">
        <v>#N/A</v>
      </c>
      <c r="K111" s="63">
        <v>6417.3</v>
      </c>
      <c r="AN111" s="100">
        <v>23049.444</v>
      </c>
      <c r="AO111" s="100">
        <v>20414.444</v>
      </c>
      <c r="AP111" s="100">
        <v>4883.26</v>
      </c>
      <c r="AQ111" s="100">
        <v>15531.184</v>
      </c>
      <c r="BH111" s="63">
        <v>24595.4</v>
      </c>
      <c r="BI111" s="63">
        <v>3558.7</v>
      </c>
    </row>
    <row r="112" spans="1:61" ht="12.75">
      <c r="A112" s="58">
        <v>1997</v>
      </c>
      <c r="G112" s="63">
        <v>35403.9</v>
      </c>
      <c r="H112" s="63">
        <v>17131.2</v>
      </c>
      <c r="I112" s="63">
        <v>63337.5</v>
      </c>
      <c r="J112" s="63">
        <v>33949.9</v>
      </c>
      <c r="K112" s="63">
        <v>9171.6</v>
      </c>
      <c r="AN112" s="100">
        <v>22809.083</v>
      </c>
      <c r="AO112" s="100">
        <v>21522.083</v>
      </c>
      <c r="AP112" s="100">
        <v>4367.325</v>
      </c>
      <c r="AQ112" s="100">
        <v>17154.758</v>
      </c>
      <c r="BH112" s="63">
        <v>33949.9</v>
      </c>
      <c r="BI112" s="63">
        <v>4897.7</v>
      </c>
    </row>
    <row r="113" spans="1:61" ht="12.75">
      <c r="A113" s="58">
        <v>1998</v>
      </c>
      <c r="G113" s="63">
        <v>40539.7</v>
      </c>
      <c r="H113" s="63">
        <v>24247.8</v>
      </c>
      <c r="I113" s="63">
        <v>70450.6</v>
      </c>
      <c r="J113" s="63">
        <v>38483.1</v>
      </c>
      <c r="K113" s="63">
        <v>7965.7</v>
      </c>
      <c r="AN113" s="100">
        <v>30175.203</v>
      </c>
      <c r="AO113" s="100">
        <v>28565.203</v>
      </c>
      <c r="AP113" s="100">
        <v>5004.953</v>
      </c>
      <c r="AQ113" s="100">
        <v>23560.25</v>
      </c>
      <c r="BH113" s="63">
        <v>38483.1</v>
      </c>
      <c r="BI113" s="63">
        <v>6348.4</v>
      </c>
    </row>
    <row r="114" spans="1:61" ht="12.75">
      <c r="A114" s="58">
        <v>1999</v>
      </c>
      <c r="G114" s="63">
        <v>55427.3</v>
      </c>
      <c r="H114" s="63">
        <v>40474.9</v>
      </c>
      <c r="I114" s="63">
        <v>81269</v>
      </c>
      <c r="J114" s="63">
        <v>45838.7</v>
      </c>
      <c r="K114" s="63">
        <v>10610.6</v>
      </c>
      <c r="AN114" s="100">
        <v>34268.946</v>
      </c>
      <c r="AO114" s="100">
        <v>33097.946</v>
      </c>
      <c r="AP114" s="100">
        <v>5654.746</v>
      </c>
      <c r="AQ114" s="100">
        <v>27443.2</v>
      </c>
      <c r="BH114" s="63">
        <v>45838.7</v>
      </c>
      <c r="BI114" s="63">
        <v>12919.2</v>
      </c>
    </row>
    <row r="115" spans="1:61" ht="12.75">
      <c r="A115" s="58">
        <v>2000</v>
      </c>
      <c r="G115" s="63">
        <v>53212.3</v>
      </c>
      <c r="H115" s="63">
        <v>38098.5</v>
      </c>
      <c r="I115" s="63">
        <v>81203.2</v>
      </c>
      <c r="J115" s="63">
        <v>44954.7</v>
      </c>
      <c r="K115" s="63">
        <v>9187.1</v>
      </c>
      <c r="AN115" s="100">
        <v>36996.657</v>
      </c>
      <c r="AO115" s="100">
        <v>34465.657</v>
      </c>
      <c r="AP115" s="100">
        <v>5204.213</v>
      </c>
      <c r="AQ115" s="100">
        <v>29261.444</v>
      </c>
      <c r="BH115" s="63">
        <v>44954.7</v>
      </c>
      <c r="BI115" s="63">
        <v>11793.3</v>
      </c>
    </row>
    <row r="116" spans="1:61" ht="12.75">
      <c r="A116" s="58">
        <v>2001</v>
      </c>
      <c r="G116" s="63">
        <v>53628.2</v>
      </c>
      <c r="H116" s="63">
        <v>39218.5</v>
      </c>
      <c r="I116" s="63">
        <v>81344.6</v>
      </c>
      <c r="J116" s="63">
        <v>44692.8</v>
      </c>
      <c r="K116" s="63">
        <v>10135.6</v>
      </c>
      <c r="AN116" s="100">
        <v>38360.205</v>
      </c>
      <c r="AO116" s="100">
        <v>35803.205</v>
      </c>
      <c r="AP116" s="100">
        <v>5543.705</v>
      </c>
      <c r="AQ116" s="100">
        <v>30259.5</v>
      </c>
      <c r="BH116" s="63">
        <v>44692.8</v>
      </c>
      <c r="BI116" s="63">
        <v>12975.7</v>
      </c>
    </row>
    <row r="117" spans="1:61" ht="12.75">
      <c r="A117" s="58">
        <v>2002</v>
      </c>
      <c r="G117" s="63">
        <v>57327.2</v>
      </c>
      <c r="H117" s="63">
        <v>41975.6</v>
      </c>
      <c r="I117" s="63">
        <v>83708.2</v>
      </c>
      <c r="J117" s="63">
        <v>44890</v>
      </c>
      <c r="K117" s="63">
        <v>11004.4</v>
      </c>
      <c r="BH117" s="63">
        <v>46295.8</v>
      </c>
      <c r="BI117" s="63">
        <v>13439.4</v>
      </c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4.57421875" style="48" customWidth="1"/>
    <col min="2" max="26" width="9.140625" style="63" customWidth="1"/>
    <col min="27" max="27" width="9.00390625" style="63" customWidth="1"/>
    <col min="28" max="31" width="9.140625" style="63" customWidth="1"/>
    <col min="32" max="32" width="7.140625" style="63" customWidth="1"/>
    <col min="33" max="48" width="9.140625" style="63" customWidth="1"/>
    <col min="49" max="49" width="7.00390625" style="63" customWidth="1"/>
    <col min="50" max="54" width="9.140625" style="63" customWidth="1"/>
    <col min="55" max="55" width="6.28125" style="63" customWidth="1"/>
    <col min="56" max="66" width="9.140625" style="63" customWidth="1"/>
    <col min="67" max="67" width="6.7109375" style="63" customWidth="1"/>
    <col min="68" max="16384" width="9.140625" style="63" customWidth="1"/>
  </cols>
  <sheetData>
    <row r="1" spans="1:95" ht="23.25" thickBot="1">
      <c r="A1" s="86" t="s">
        <v>204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90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 t="s">
        <v>222</v>
      </c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 t="s">
        <v>374</v>
      </c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ht="12.75">
      <c r="A7" s="55" t="s">
        <v>0</v>
      </c>
    </row>
    <row r="8" spans="1:92" ht="12.75">
      <c r="A8" s="56">
        <v>1865</v>
      </c>
      <c r="Y8" s="63">
        <v>7.39</v>
      </c>
      <c r="AW8" s="63">
        <v>7.34</v>
      </c>
      <c r="BO8" s="63">
        <f>Y8-AW8</f>
        <v>0.04999999999999982</v>
      </c>
      <c r="CN8" s="63">
        <f>BO8-CF8</f>
        <v>0.04999999999999982</v>
      </c>
    </row>
    <row r="9" spans="1:92" ht="12.75">
      <c r="A9" s="57">
        <v>1875</v>
      </c>
      <c r="Y9" s="63">
        <v>3.374</v>
      </c>
      <c r="AW9" s="63">
        <v>2.094</v>
      </c>
      <c r="BO9" s="63">
        <f>Y9-AW9</f>
        <v>1.2800000000000002</v>
      </c>
      <c r="CF9" s="63">
        <v>1.17</v>
      </c>
      <c r="CN9" s="63">
        <f>BO9-CF9</f>
        <v>0.11000000000000032</v>
      </c>
    </row>
    <row r="10" spans="1:91" ht="12.75">
      <c r="A10" s="58">
        <v>1880</v>
      </c>
      <c r="Z10" s="63">
        <v>3.0733</v>
      </c>
      <c r="AV10" s="63">
        <v>2.1</v>
      </c>
      <c r="BN10" s="63">
        <v>0.9734</v>
      </c>
      <c r="CE10" s="63">
        <v>0.569</v>
      </c>
      <c r="CM10" s="63">
        <f>BN10-CE10</f>
        <v>0.4044000000000001</v>
      </c>
    </row>
    <row r="11" spans="1:92" ht="12.75">
      <c r="A11" s="58">
        <v>1885</v>
      </c>
      <c r="Y11" s="63">
        <v>3.662</v>
      </c>
      <c r="AW11" s="63">
        <v>1.924</v>
      </c>
      <c r="BO11" s="63">
        <f>Y11-AW11</f>
        <v>1.738</v>
      </c>
      <c r="CC11" s="63" t="s">
        <v>376</v>
      </c>
      <c r="CF11" s="63">
        <v>0.898</v>
      </c>
      <c r="CN11" s="63">
        <f>BO11-CF11</f>
        <v>0.84</v>
      </c>
    </row>
    <row r="12" spans="1:91" ht="12.75">
      <c r="A12" s="58">
        <v>1890</v>
      </c>
      <c r="Z12" s="63">
        <v>5.3994</v>
      </c>
      <c r="AV12" s="63">
        <v>1.9135</v>
      </c>
      <c r="BN12" s="63">
        <v>3.4859</v>
      </c>
      <c r="CE12" s="63">
        <v>1.792</v>
      </c>
      <c r="CM12" s="63">
        <f>BN12-CE12</f>
        <v>1.6939</v>
      </c>
    </row>
    <row r="13" spans="1:92" ht="12.75">
      <c r="A13" s="58">
        <v>1895</v>
      </c>
      <c r="Y13" s="63">
        <v>4.222</v>
      </c>
      <c r="AW13" s="63">
        <v>1.914</v>
      </c>
      <c r="BO13" s="63">
        <f>Y13-AW13</f>
        <v>2.3080000000000007</v>
      </c>
      <c r="CF13" s="63">
        <v>0.557</v>
      </c>
      <c r="CN13" s="63">
        <f>BO13-CF13</f>
        <v>1.7510000000000008</v>
      </c>
    </row>
    <row r="14" spans="1:94" ht="12.75">
      <c r="A14" s="58">
        <v>1897</v>
      </c>
      <c r="AF14" s="63">
        <f>BA14+BT14</f>
        <v>9.2</v>
      </c>
      <c r="BT14" s="63">
        <v>9.2</v>
      </c>
      <c r="CH14" s="63">
        <v>1.4</v>
      </c>
      <c r="CP14" s="63">
        <f>BT14-CH14</f>
        <v>7.799999999999999</v>
      </c>
    </row>
    <row r="15" ht="12.75">
      <c r="A15" s="58">
        <v>1900</v>
      </c>
    </row>
    <row r="16" ht="12.75">
      <c r="A16" s="58">
        <v>1901</v>
      </c>
    </row>
    <row r="17" spans="1:89" ht="12.75">
      <c r="A17" s="58">
        <v>1902</v>
      </c>
      <c r="P17" s="63">
        <v>246</v>
      </c>
      <c r="BJ17" s="63">
        <v>246</v>
      </c>
      <c r="CK17" s="63">
        <f>BJ17-CC17</f>
        <v>246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7.557</v>
      </c>
      <c r="AW20" s="63">
        <v>2.688</v>
      </c>
      <c r="BO20" s="63">
        <f>Y20-AW20</f>
        <v>4.869</v>
      </c>
      <c r="CF20" s="63">
        <v>2.74</v>
      </c>
      <c r="CN20" s="63">
        <f>BO20-CF20</f>
        <v>2.1289999999999996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10.8</v>
      </c>
      <c r="BA23" s="63">
        <v>0</v>
      </c>
      <c r="BT23" s="63">
        <v>10.8</v>
      </c>
      <c r="CH23" s="63">
        <v>0</v>
      </c>
      <c r="CP23" s="63">
        <f>BT23-CH23</f>
        <v>10.8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15</v>
      </c>
      <c r="T28" s="63" t="e">
        <f>NA()</f>
        <v>#N/A</v>
      </c>
      <c r="X28" s="63">
        <v>34.47</v>
      </c>
      <c r="Y28" s="63">
        <v>12.865</v>
      </c>
      <c r="Z28" s="63">
        <v>6.654</v>
      </c>
      <c r="AG28" s="63">
        <v>2</v>
      </c>
      <c r="AR28" s="63">
        <v>7</v>
      </c>
      <c r="AV28" s="63">
        <v>3.3888</v>
      </c>
      <c r="AW28" s="63">
        <v>3.783</v>
      </c>
      <c r="BJ28" s="63">
        <v>8</v>
      </c>
      <c r="BN28" s="63">
        <v>3.2652</v>
      </c>
      <c r="BO28" s="63">
        <f>Y28-AW28</f>
        <v>9.082</v>
      </c>
      <c r="CE28" s="63">
        <v>3.2652</v>
      </c>
      <c r="CF28" s="63">
        <v>6.139</v>
      </c>
      <c r="CK28" s="63">
        <f>BJ28-CC28</f>
        <v>8</v>
      </c>
      <c r="CM28" s="63">
        <f>BN28-CE28</f>
        <v>0</v>
      </c>
      <c r="CN28" s="63">
        <f>BO28-CF28</f>
        <v>2.9430000000000005</v>
      </c>
    </row>
    <row r="29" spans="1:94" ht="12.75">
      <c r="A29" s="58">
        <v>1914</v>
      </c>
      <c r="D29" s="63">
        <f>AK29+BE29</f>
        <v>77</v>
      </c>
      <c r="R29" s="63">
        <f>AS29+BK29</f>
        <v>3</v>
      </c>
      <c r="V29" s="63">
        <f>AU29+BM29</f>
        <v>47</v>
      </c>
      <c r="AD29" s="63">
        <f>AZ29+BS29</f>
        <v>26</v>
      </c>
      <c r="AF29" s="63">
        <f>BA29+BT29</f>
        <v>24</v>
      </c>
      <c r="AK29" s="63">
        <v>23</v>
      </c>
      <c r="AS29" s="63">
        <v>2</v>
      </c>
      <c r="AU29" s="63">
        <v>16</v>
      </c>
      <c r="AZ29" s="63">
        <v>5</v>
      </c>
      <c r="BA29" s="63">
        <v>0</v>
      </c>
      <c r="BE29" s="63">
        <v>54</v>
      </c>
      <c r="BK29" s="63">
        <v>1</v>
      </c>
      <c r="BL29" s="63" t="e">
        <f>NA()</f>
        <v>#N/A</v>
      </c>
      <c r="BM29" s="63">
        <v>31</v>
      </c>
      <c r="BS29" s="63">
        <v>21</v>
      </c>
      <c r="BT29" s="63">
        <v>24</v>
      </c>
      <c r="CH29" s="63">
        <v>0</v>
      </c>
      <c r="CL29" s="63" t="e">
        <f>BL29-CD29</f>
        <v>#N/A</v>
      </c>
      <c r="CP29" s="63">
        <f>BT29-CH29</f>
        <v>24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C34" s="63" t="s">
        <v>384</v>
      </c>
      <c r="AF34" s="63">
        <f>BA34+BT34</f>
        <v>45.6</v>
      </c>
      <c r="BA34" s="63">
        <v>0.6</v>
      </c>
      <c r="BT34" s="63">
        <v>45</v>
      </c>
      <c r="CH34" s="63">
        <v>0</v>
      </c>
      <c r="CP34" s="63">
        <f>BT34-CH34</f>
        <v>45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14.9</v>
      </c>
      <c r="BT39" s="63">
        <v>84</v>
      </c>
      <c r="CP39" s="63">
        <f>BT39-CH39</f>
        <v>84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>
        <v>7.548</v>
      </c>
      <c r="AV43" s="63">
        <v>2.093</v>
      </c>
      <c r="BN43" s="63">
        <f>Z43-AV43</f>
        <v>5.455</v>
      </c>
      <c r="CE43" s="63">
        <v>2.652</v>
      </c>
      <c r="CM43" s="63">
        <f>BN43-CE43</f>
        <v>2.803</v>
      </c>
    </row>
    <row r="44" spans="1:94" ht="12.75">
      <c r="A44" s="58">
        <v>1929</v>
      </c>
      <c r="X44" s="63">
        <v>37.87</v>
      </c>
      <c r="AF44" s="63">
        <f>BA44+BT44</f>
        <v>350.1</v>
      </c>
      <c r="AG44" s="63">
        <v>260</v>
      </c>
      <c r="BA44" s="63">
        <v>167.4</v>
      </c>
      <c r="BT44" s="63">
        <v>182.7</v>
      </c>
      <c r="BV44" s="63">
        <v>123.99</v>
      </c>
      <c r="BW44" s="63">
        <v>124</v>
      </c>
      <c r="CH44" s="63">
        <v>0</v>
      </c>
      <c r="CP44" s="63">
        <f>BT44-CH44</f>
        <v>182.7</v>
      </c>
    </row>
    <row r="45" spans="1:73" ht="12.75">
      <c r="A45" s="58">
        <v>1930</v>
      </c>
      <c r="AE45" s="63">
        <v>301.7</v>
      </c>
      <c r="BB45" s="63">
        <v>171.7</v>
      </c>
      <c r="BU45" s="63">
        <v>121.99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spans="1:15" ht="12.75">
      <c r="A49" s="58">
        <v>1934</v>
      </c>
      <c r="O49" s="72">
        <v>15</v>
      </c>
    </row>
    <row r="50" spans="1:86" ht="12.75">
      <c r="A50" s="58">
        <v>1935</v>
      </c>
      <c r="BA50" s="63">
        <v>146.4</v>
      </c>
      <c r="CH50" s="63">
        <v>0</v>
      </c>
    </row>
    <row r="51" spans="1:75" ht="12.75">
      <c r="A51" s="58">
        <v>1936</v>
      </c>
      <c r="BU51" s="63">
        <v>107.55</v>
      </c>
      <c r="BV51" s="63">
        <v>107.55</v>
      </c>
      <c r="BW51" s="63">
        <v>108</v>
      </c>
    </row>
    <row r="52" ht="12.75">
      <c r="A52" s="58">
        <v>1937</v>
      </c>
    </row>
    <row r="53" spans="1:95" ht="12.75">
      <c r="A53" s="58">
        <v>1938</v>
      </c>
      <c r="C53" s="63">
        <v>300</v>
      </c>
      <c r="E53" s="63">
        <v>322</v>
      </c>
      <c r="N53" s="63">
        <v>6.2</v>
      </c>
      <c r="S53" s="63">
        <v>3.6</v>
      </c>
      <c r="W53" s="63">
        <v>50</v>
      </c>
      <c r="AB53" s="63">
        <v>42.5</v>
      </c>
      <c r="AH53" s="63">
        <v>250</v>
      </c>
      <c r="AI53" s="63">
        <v>239.9</v>
      </c>
      <c r="AL53" s="63">
        <v>155</v>
      </c>
      <c r="AX53" s="63">
        <v>15.9</v>
      </c>
      <c r="BC53" s="63">
        <v>128.3</v>
      </c>
      <c r="BF53" s="63">
        <v>167</v>
      </c>
      <c r="BP53" s="63">
        <v>26.6</v>
      </c>
      <c r="BX53" s="63">
        <v>111.6</v>
      </c>
      <c r="CO53" s="63">
        <f>BP53-CG53</f>
        <v>26.6</v>
      </c>
      <c r="CQ53" s="63">
        <f>BX53-CI53</f>
        <v>111.6</v>
      </c>
    </row>
    <row r="54" spans="1:91" ht="12.75">
      <c r="A54" s="58">
        <v>1939</v>
      </c>
      <c r="Z54" s="63">
        <v>5.797</v>
      </c>
      <c r="AV54" s="63">
        <v>3.252</v>
      </c>
      <c r="BN54" s="63">
        <v>2.544</v>
      </c>
      <c r="CE54" s="63">
        <v>2.095</v>
      </c>
      <c r="CM54" s="63">
        <f>BN54-CE54</f>
        <v>0.44899999999999984</v>
      </c>
    </row>
    <row r="55" spans="1:74" ht="12.75">
      <c r="A55" s="58">
        <v>1940</v>
      </c>
      <c r="BV55" s="63">
        <v>111.6</v>
      </c>
    </row>
    <row r="56" ht="12.75">
      <c r="A56" s="58">
        <v>1941</v>
      </c>
    </row>
    <row r="57" ht="12.75">
      <c r="A57" s="58">
        <v>1942</v>
      </c>
    </row>
    <row r="58" spans="1:75" ht="12.75">
      <c r="A58" s="58">
        <v>1943</v>
      </c>
      <c r="AE58" s="63">
        <f>BB58+BU58</f>
        <v>149</v>
      </c>
      <c r="BB58" s="63">
        <v>31.4</v>
      </c>
      <c r="BU58" s="63">
        <v>117.6</v>
      </c>
      <c r="BW58" s="63">
        <v>117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spans="1:26" ht="12.75">
      <c r="A64" s="58">
        <v>1949</v>
      </c>
      <c r="Z64" s="63">
        <v>5.28</v>
      </c>
    </row>
    <row r="65" spans="1:75" ht="12.75">
      <c r="A65" s="58">
        <v>1950</v>
      </c>
      <c r="BW65" s="63">
        <v>193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396</v>
      </c>
    </row>
    <row r="73" ht="12.75">
      <c r="A73" s="58">
        <v>1958</v>
      </c>
    </row>
    <row r="74" spans="1:75" ht="12.75">
      <c r="A74" s="58">
        <v>1959</v>
      </c>
      <c r="BW74" s="63">
        <v>399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459</v>
      </c>
    </row>
    <row r="82" spans="1:59" ht="12.75">
      <c r="A82" s="58">
        <v>1967</v>
      </c>
      <c r="BG82" s="63">
        <v>727.7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0">
        <v>2236.453</v>
      </c>
      <c r="AO85" s="100">
        <v>1579.603</v>
      </c>
      <c r="AP85" s="100">
        <v>1296.603</v>
      </c>
      <c r="AQ85" s="100">
        <v>283</v>
      </c>
    </row>
    <row r="86" spans="1:59" ht="12.75">
      <c r="A86" s="58">
        <v>1971</v>
      </c>
      <c r="F86" s="63">
        <f>AM86+BG86</f>
        <v>2324</v>
      </c>
      <c r="AM86" s="63">
        <v>1424</v>
      </c>
      <c r="AN86" s="100"/>
      <c r="AO86" s="100"/>
      <c r="AP86" s="100"/>
      <c r="AQ86" s="100"/>
      <c r="BG86" s="63">
        <v>900</v>
      </c>
    </row>
    <row r="87" spans="1:43" ht="12.75">
      <c r="A87" s="58">
        <v>1972</v>
      </c>
      <c r="AN87" s="100"/>
      <c r="AO87" s="100"/>
      <c r="AP87" s="100"/>
      <c r="AQ87" s="100"/>
    </row>
    <row r="88" spans="1:43" ht="12.75">
      <c r="A88" s="58">
        <v>1973</v>
      </c>
      <c r="AN88" s="100"/>
      <c r="AO88" s="100"/>
      <c r="AP88" s="100"/>
      <c r="AQ88" s="100"/>
    </row>
    <row r="89" spans="1:43" ht="12.75">
      <c r="A89" s="58">
        <v>1974</v>
      </c>
      <c r="AN89" s="100"/>
      <c r="AO89" s="100"/>
      <c r="AP89" s="100"/>
      <c r="AQ89" s="100"/>
    </row>
    <row r="90" spans="1:43" ht="12.75">
      <c r="A90" s="58">
        <v>1975</v>
      </c>
      <c r="AN90" s="100"/>
      <c r="AO90" s="100"/>
      <c r="AP90" s="100"/>
      <c r="AQ90" s="100"/>
    </row>
    <row r="91" spans="1:43" ht="12.75">
      <c r="A91" s="58">
        <v>1976</v>
      </c>
      <c r="AN91" s="100"/>
      <c r="AO91" s="100"/>
      <c r="AP91" s="100"/>
      <c r="AQ91" s="100"/>
    </row>
    <row r="92" spans="1:59" ht="12.75">
      <c r="A92" s="58">
        <v>1977</v>
      </c>
      <c r="F92" s="63">
        <f>AM92+BG92</f>
        <v>4366</v>
      </c>
      <c r="AM92" s="63">
        <v>2956</v>
      </c>
      <c r="AN92" s="100"/>
      <c r="AO92" s="100"/>
      <c r="AP92" s="100"/>
      <c r="AQ92" s="100"/>
      <c r="BG92" s="63">
        <v>1410</v>
      </c>
    </row>
    <row r="93" spans="1:43" ht="12.75">
      <c r="A93" s="58">
        <v>1978</v>
      </c>
      <c r="AN93" s="100"/>
      <c r="AO93" s="100"/>
      <c r="AP93" s="100"/>
      <c r="AQ93" s="100"/>
    </row>
    <row r="94" spans="1:43" ht="12.75">
      <c r="A94" s="58">
        <v>1979</v>
      </c>
      <c r="AN94" s="100"/>
      <c r="AO94" s="100"/>
      <c r="AP94" s="100"/>
      <c r="AQ94" s="100"/>
    </row>
    <row r="95" spans="1:61" ht="12.75">
      <c r="A95" s="58">
        <v>1980</v>
      </c>
      <c r="AN95" s="100">
        <v>6940.527</v>
      </c>
      <c r="AO95" s="100">
        <v>4603.527</v>
      </c>
      <c r="AP95" s="100">
        <v>4088.527</v>
      </c>
      <c r="AQ95" s="100">
        <v>515</v>
      </c>
      <c r="BH95" s="63">
        <v>1060.99</v>
      </c>
      <c r="BI95" s="63">
        <v>136.49</v>
      </c>
    </row>
    <row r="96" spans="1:61" ht="12.75">
      <c r="A96" s="58">
        <v>1981</v>
      </c>
      <c r="AN96" s="100"/>
      <c r="AO96" s="100"/>
      <c r="AP96" s="100"/>
      <c r="AQ96" s="100"/>
      <c r="BH96" s="63">
        <v>1200.73</v>
      </c>
      <c r="BI96" s="63">
        <v>140.49</v>
      </c>
    </row>
    <row r="97" spans="1:61" ht="12.75">
      <c r="A97" s="58">
        <v>1982</v>
      </c>
      <c r="AN97" s="100"/>
      <c r="AO97" s="100"/>
      <c r="AP97" s="100"/>
      <c r="AQ97" s="100"/>
      <c r="BH97" s="63">
        <v>1314.21</v>
      </c>
      <c r="BI97" s="63">
        <v>169.85</v>
      </c>
    </row>
    <row r="98" spans="1:61" ht="12.75">
      <c r="A98" s="58">
        <v>1983</v>
      </c>
      <c r="AN98" s="100"/>
      <c r="AO98" s="100"/>
      <c r="AP98" s="100"/>
      <c r="AQ98" s="100"/>
      <c r="BH98" s="63">
        <v>1431.4</v>
      </c>
      <c r="BI98" s="63">
        <v>274.08</v>
      </c>
    </row>
    <row r="99" spans="1:61" ht="12.75">
      <c r="A99" s="58">
        <v>1984</v>
      </c>
      <c r="AN99" s="100"/>
      <c r="AO99" s="100"/>
      <c r="AP99" s="100"/>
      <c r="AQ99" s="100"/>
      <c r="BH99" s="63">
        <v>1741.21</v>
      </c>
      <c r="BI99" s="63">
        <v>294.68</v>
      </c>
    </row>
    <row r="100" spans="1:61" ht="12.75">
      <c r="A100" s="58">
        <v>1985</v>
      </c>
      <c r="AN100" s="100"/>
      <c r="AO100" s="100"/>
      <c r="AP100" s="100"/>
      <c r="AQ100" s="100"/>
      <c r="BH100" s="63">
        <v>2230.74</v>
      </c>
      <c r="BI100" s="63">
        <v>301.13</v>
      </c>
    </row>
    <row r="101" spans="1:61" ht="12.75">
      <c r="A101" s="58">
        <v>1986</v>
      </c>
      <c r="AN101" s="100"/>
      <c r="AO101" s="100"/>
      <c r="AP101" s="100"/>
      <c r="AQ101" s="100"/>
      <c r="BH101" s="63">
        <v>2671.72</v>
      </c>
      <c r="BI101" s="63">
        <v>315.77</v>
      </c>
    </row>
    <row r="102" spans="1:61" ht="12.75">
      <c r="A102" s="58">
        <v>1987</v>
      </c>
      <c r="AN102" s="100"/>
      <c r="AO102" s="100"/>
      <c r="AP102" s="100"/>
      <c r="AQ102" s="100"/>
      <c r="BH102" s="63">
        <v>2992.26</v>
      </c>
      <c r="BI102" s="63">
        <v>334.54</v>
      </c>
    </row>
    <row r="103" spans="1:61" ht="12.75">
      <c r="A103" s="58">
        <v>1988</v>
      </c>
      <c r="AN103" s="100"/>
      <c r="AO103" s="100"/>
      <c r="AP103" s="100"/>
      <c r="AQ103" s="100"/>
      <c r="BH103" s="63">
        <v>3010.74</v>
      </c>
      <c r="BI103" s="63">
        <v>370.97</v>
      </c>
    </row>
    <row r="104" spans="1:61" ht="12.75">
      <c r="A104" s="58">
        <v>1989</v>
      </c>
      <c r="AN104" s="100"/>
      <c r="AO104" s="100"/>
      <c r="AP104" s="100"/>
      <c r="AQ104" s="100"/>
      <c r="BH104" s="63">
        <v>3269.87</v>
      </c>
      <c r="BI104" s="63">
        <v>392.02</v>
      </c>
    </row>
    <row r="105" spans="1:61" ht="12.75">
      <c r="A105" s="58">
        <v>1990</v>
      </c>
      <c r="AN105" s="100">
        <v>17222.122</v>
      </c>
      <c r="AO105" s="100">
        <v>15783.798</v>
      </c>
      <c r="AP105" s="100">
        <v>14670.798</v>
      </c>
      <c r="AQ105" s="100">
        <v>1113</v>
      </c>
      <c r="BH105" s="63">
        <v>3500.15</v>
      </c>
      <c r="BI105" s="63">
        <v>402.44</v>
      </c>
    </row>
    <row r="106" spans="1:61" ht="12.75">
      <c r="A106" s="58">
        <v>1991</v>
      </c>
      <c r="AN106" s="100"/>
      <c r="AO106" s="100"/>
      <c r="AP106" s="100"/>
      <c r="AQ106" s="100"/>
      <c r="BH106" s="63">
        <v>3601.96</v>
      </c>
      <c r="BI106" s="63">
        <v>422.31</v>
      </c>
    </row>
    <row r="107" spans="1:61" ht="12.75">
      <c r="A107" s="58">
        <v>1992</v>
      </c>
      <c r="AN107" s="100"/>
      <c r="AO107" s="100"/>
      <c r="AP107" s="100"/>
      <c r="AQ107" s="100"/>
      <c r="BH107" s="63">
        <v>3891.33</v>
      </c>
      <c r="BI107" s="63">
        <v>496.26</v>
      </c>
    </row>
    <row r="108" spans="1:61" ht="12.75">
      <c r="A108" s="58">
        <v>1993</v>
      </c>
      <c r="AN108" s="100"/>
      <c r="AO108" s="100"/>
      <c r="AP108" s="100"/>
      <c r="AQ108" s="100"/>
      <c r="BH108" s="63">
        <v>4284.2</v>
      </c>
      <c r="BI108" s="63">
        <v>591.05</v>
      </c>
    </row>
    <row r="109" spans="1:61" ht="12.75">
      <c r="A109" s="58">
        <v>1994</v>
      </c>
      <c r="G109"/>
      <c r="H109"/>
      <c r="I109"/>
      <c r="J109"/>
      <c r="K109"/>
      <c r="AN109" s="100"/>
      <c r="AO109" s="100"/>
      <c r="AP109" s="100"/>
      <c r="AQ109" s="100"/>
      <c r="BH109" s="63">
        <v>5086.08</v>
      </c>
      <c r="BI109" s="63">
        <v>742.69</v>
      </c>
    </row>
    <row r="110" spans="1:61" ht="12.75">
      <c r="A110" s="58">
        <v>1995</v>
      </c>
      <c r="G110"/>
      <c r="H110"/>
      <c r="I110"/>
      <c r="J110"/>
      <c r="K110"/>
      <c r="AN110" s="100">
        <v>25047.612</v>
      </c>
      <c r="AO110" s="100">
        <v>19502.742</v>
      </c>
      <c r="AP110" s="100">
        <v>13949.642</v>
      </c>
      <c r="AQ110" s="100">
        <v>5553.1</v>
      </c>
      <c r="BH110" s="63">
        <v>6406.99</v>
      </c>
      <c r="BI110" s="63">
        <v>1027.32</v>
      </c>
    </row>
    <row r="111" spans="1:61" ht="12.75">
      <c r="A111" s="58">
        <v>1996</v>
      </c>
      <c r="G111" s="63">
        <v>17652.4</v>
      </c>
      <c r="H111" s="63">
        <v>7713.43</v>
      </c>
      <c r="I111" s="63">
        <v>44193.1</v>
      </c>
      <c r="J111" s="63">
        <v>11773.4</v>
      </c>
      <c r="K111" s="63">
        <v>5944.68</v>
      </c>
      <c r="AN111" s="100">
        <v>28899.541</v>
      </c>
      <c r="AO111" s="100">
        <v>23015.841</v>
      </c>
      <c r="AP111" s="100">
        <v>14854.141</v>
      </c>
      <c r="AQ111" s="100">
        <v>8161.7</v>
      </c>
      <c r="BH111" s="63">
        <v>11773.39</v>
      </c>
      <c r="BI111" s="63">
        <v>1095.67</v>
      </c>
    </row>
    <row r="112" spans="1:61" ht="12.75">
      <c r="A112" s="58">
        <v>1997</v>
      </c>
      <c r="G112" s="63">
        <v>20839.2</v>
      </c>
      <c r="H112" s="63">
        <v>10931.46</v>
      </c>
      <c r="I112" s="63">
        <v>56267.2</v>
      </c>
      <c r="J112" s="63">
        <v>19693.6</v>
      </c>
      <c r="K112" s="63">
        <v>7984.32</v>
      </c>
      <c r="AN112" s="100">
        <v>31941.365</v>
      </c>
      <c r="AO112" s="100">
        <v>26182.365</v>
      </c>
      <c r="AP112" s="100">
        <v>15436.463</v>
      </c>
      <c r="AQ112" s="100">
        <v>10745.902</v>
      </c>
      <c r="BH112" s="63">
        <v>19693.8</v>
      </c>
      <c r="BI112" s="63">
        <v>1893.25</v>
      </c>
    </row>
    <row r="113" spans="1:61" ht="12.75">
      <c r="A113" s="58">
        <v>1998</v>
      </c>
      <c r="G113" s="63">
        <v>20928.2</v>
      </c>
      <c r="H113" s="63">
        <v>12195.15</v>
      </c>
      <c r="I113" s="63">
        <v>54408.1</v>
      </c>
      <c r="J113" s="63">
        <v>16644.5</v>
      </c>
      <c r="K113" s="63">
        <v>8278.25</v>
      </c>
      <c r="AN113" s="100">
        <v>33082.943</v>
      </c>
      <c r="AO113" s="100">
        <v>26850.533</v>
      </c>
      <c r="AP113" s="100">
        <v>16749.363</v>
      </c>
      <c r="AQ113" s="100">
        <v>10101.17</v>
      </c>
      <c r="BH113" s="63">
        <v>16644.27</v>
      </c>
      <c r="BI113" s="63">
        <v>2648.33</v>
      </c>
    </row>
    <row r="114" spans="1:61" ht="12.75">
      <c r="A114" s="58">
        <v>1999</v>
      </c>
      <c r="G114" s="63">
        <v>22490.5</v>
      </c>
      <c r="H114" s="63">
        <v>14389</v>
      </c>
      <c r="I114" s="63">
        <v>50897.1</v>
      </c>
      <c r="J114" s="63">
        <v>13423.8</v>
      </c>
      <c r="K114" s="63">
        <v>8413.34</v>
      </c>
      <c r="AN114" s="100">
        <v>34424.154</v>
      </c>
      <c r="AO114" s="100">
        <v>30458.824</v>
      </c>
      <c r="AP114" s="100">
        <v>20220.131</v>
      </c>
      <c r="AQ114" s="100">
        <v>10238.693</v>
      </c>
      <c r="BH114" s="63">
        <v>13914</v>
      </c>
      <c r="BI114" s="63">
        <v>2702.97</v>
      </c>
    </row>
    <row r="115" spans="1:61" ht="12.75">
      <c r="A115" s="58">
        <v>2000</v>
      </c>
      <c r="G115" s="63">
        <v>25409.2</v>
      </c>
      <c r="H115" s="63">
        <v>16413.84</v>
      </c>
      <c r="I115" s="63">
        <v>47610.7</v>
      </c>
      <c r="J115" s="63">
        <v>10895.5</v>
      </c>
      <c r="K115" s="63">
        <v>9620.94</v>
      </c>
      <c r="AN115" s="100">
        <v>33933.636</v>
      </c>
      <c r="AO115" s="100">
        <v>31062.446</v>
      </c>
      <c r="AP115" s="100">
        <v>20803.168</v>
      </c>
      <c r="AQ115" s="100">
        <v>10259.278</v>
      </c>
      <c r="BH115" s="63">
        <v>12144</v>
      </c>
      <c r="BI115" s="63">
        <v>2988.99</v>
      </c>
    </row>
    <row r="116" spans="1:61" ht="12.75">
      <c r="A116" s="58">
        <v>2001</v>
      </c>
      <c r="G116" s="63">
        <v>29855.6</v>
      </c>
      <c r="H116" s="63">
        <v>19613.9</v>
      </c>
      <c r="I116" s="63">
        <v>54672.9</v>
      </c>
      <c r="J116" s="63">
        <v>15073.4</v>
      </c>
      <c r="K116" s="63">
        <v>13008.2</v>
      </c>
      <c r="AN116" s="100">
        <v>36698.751</v>
      </c>
      <c r="AO116" s="100">
        <v>32960.515</v>
      </c>
      <c r="AP116" s="100">
        <v>21776.53</v>
      </c>
      <c r="AQ116" s="100">
        <v>11183.985</v>
      </c>
      <c r="BH116" s="63">
        <v>16008</v>
      </c>
      <c r="BI116" s="63">
        <v>3047.25</v>
      </c>
    </row>
    <row r="117" spans="1:61" ht="12.75">
      <c r="A117" s="58">
        <v>2002</v>
      </c>
      <c r="G117" s="63">
        <v>28674.7</v>
      </c>
      <c r="H117" s="63">
        <v>17831.9</v>
      </c>
      <c r="I117" s="63">
        <v>55478</v>
      </c>
      <c r="J117" s="63">
        <v>17580.5</v>
      </c>
      <c r="K117" s="63">
        <v>12307.4</v>
      </c>
      <c r="BH117" s="63">
        <v>19375</v>
      </c>
      <c r="BI117" s="63">
        <v>3830</v>
      </c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6.57421875" style="48" customWidth="1"/>
    <col min="2" max="26" width="9.140625" style="63" customWidth="1"/>
    <col min="27" max="27" width="8.28125" style="63" customWidth="1"/>
    <col min="28" max="31" width="9.140625" style="63" customWidth="1"/>
    <col min="32" max="32" width="8.57421875" style="63" customWidth="1"/>
    <col min="33" max="48" width="9.140625" style="63" customWidth="1"/>
    <col min="49" max="49" width="8.421875" style="63" customWidth="1"/>
    <col min="50" max="54" width="9.140625" style="63" customWidth="1"/>
    <col min="55" max="55" width="8.28125" style="63" customWidth="1"/>
    <col min="56" max="66" width="9.140625" style="63" customWidth="1"/>
    <col min="67" max="67" width="6.57421875" style="63" customWidth="1"/>
    <col min="68" max="83" width="9.140625" style="63" customWidth="1"/>
    <col min="84" max="84" width="3.140625" style="63" customWidth="1"/>
    <col min="85" max="16384" width="9.140625" style="63" customWidth="1"/>
  </cols>
  <sheetData>
    <row r="1" spans="1:95" ht="15.75" customHeight="1" thickBot="1">
      <c r="A1" s="86" t="s">
        <v>203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 t="s">
        <v>223</v>
      </c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6" ht="12.75">
      <c r="A7" s="55" t="s">
        <v>0</v>
      </c>
      <c r="CC7" s="85" t="s">
        <v>376</v>
      </c>
      <c r="CH7" s="85" t="s">
        <v>376</v>
      </c>
    </row>
    <row r="8" spans="1:92" ht="12.75">
      <c r="A8" s="56">
        <v>1865</v>
      </c>
      <c r="Y8" s="63">
        <v>0</v>
      </c>
      <c r="BO8" s="63">
        <f>Y8-AW8</f>
        <v>0</v>
      </c>
      <c r="CN8" s="63">
        <f>BO8-CF8</f>
        <v>0</v>
      </c>
    </row>
    <row r="9" spans="1:92" ht="12.75">
      <c r="A9" s="57">
        <v>1875</v>
      </c>
      <c r="Y9" s="63">
        <v>3.305</v>
      </c>
      <c r="AW9" s="63">
        <v>3.305</v>
      </c>
      <c r="BO9" s="63">
        <f>Y9-AW9</f>
        <v>0</v>
      </c>
      <c r="CN9" s="63">
        <f>BO9-CF9</f>
        <v>0</v>
      </c>
    </row>
    <row r="10" spans="1:91" ht="12.75">
      <c r="A10" s="58">
        <v>1880</v>
      </c>
      <c r="Z10" s="63">
        <v>3.304</v>
      </c>
      <c r="AV10" s="63">
        <v>3.304</v>
      </c>
      <c r="CM10" s="63">
        <f>BN10-CE10</f>
        <v>0</v>
      </c>
    </row>
    <row r="11" spans="1:92" ht="12.75">
      <c r="A11" s="58">
        <v>1885</v>
      </c>
      <c r="Y11" s="63">
        <v>2.691</v>
      </c>
      <c r="AW11" s="63">
        <v>2.691</v>
      </c>
      <c r="BO11" s="63">
        <f>Y11-AW11</f>
        <v>0</v>
      </c>
      <c r="CN11" s="63">
        <f>BO11-CF11</f>
        <v>0</v>
      </c>
    </row>
    <row r="12" spans="1:91" ht="12.75">
      <c r="A12" s="58">
        <v>1890</v>
      </c>
      <c r="Z12" s="63">
        <v>5.14</v>
      </c>
      <c r="AV12" s="63">
        <v>2</v>
      </c>
      <c r="BN12" s="63">
        <v>3.14</v>
      </c>
      <c r="CE12" s="63">
        <v>2.869</v>
      </c>
      <c r="CM12" s="63">
        <f>BN12-CE12</f>
        <v>0.2709999999999999</v>
      </c>
    </row>
    <row r="13" spans="1:92" ht="12.75">
      <c r="A13" s="58">
        <v>1895</v>
      </c>
      <c r="Y13" s="63">
        <v>5.29</v>
      </c>
      <c r="AW13" s="63">
        <v>2</v>
      </c>
      <c r="BO13" s="63">
        <f>Y13-AW13</f>
        <v>3.29</v>
      </c>
      <c r="CF13" s="63">
        <v>3.18</v>
      </c>
      <c r="CN13" s="63">
        <f>BO13-CF13</f>
        <v>0.10999999999999988</v>
      </c>
    </row>
    <row r="14" spans="1:94" ht="12.75">
      <c r="A14" s="58">
        <v>1897</v>
      </c>
      <c r="AF14" s="63">
        <f>BA14+BT14</f>
        <v>3.5</v>
      </c>
      <c r="BT14" s="63">
        <v>3.5</v>
      </c>
      <c r="CP14" s="63">
        <f>BT14-CH14</f>
        <v>3.5</v>
      </c>
    </row>
    <row r="15" ht="12.75">
      <c r="A15" s="58">
        <v>1900</v>
      </c>
    </row>
    <row r="16" ht="12.75">
      <c r="A16" s="58">
        <v>1901</v>
      </c>
    </row>
    <row r="17" spans="1:89" ht="12.75">
      <c r="A17" s="58">
        <v>1902</v>
      </c>
      <c r="P17" s="63">
        <v>10</v>
      </c>
      <c r="BJ17" s="63">
        <v>10</v>
      </c>
      <c r="CK17" s="63">
        <f>BJ17-CC17</f>
        <v>10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5.937</v>
      </c>
      <c r="AW20" s="63">
        <v>2</v>
      </c>
      <c r="BO20" s="63">
        <f>Y20-AW20</f>
        <v>3.9370000000000003</v>
      </c>
      <c r="CF20" s="63">
        <v>3.411</v>
      </c>
      <c r="CN20" s="63">
        <f>BO20-CF20</f>
        <v>0.5260000000000002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19.1</v>
      </c>
      <c r="BA23" s="63">
        <v>2.1</v>
      </c>
      <c r="BT23" s="63">
        <v>17</v>
      </c>
      <c r="CP23" s="63">
        <f>BT23-CH23</f>
        <v>17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38</v>
      </c>
      <c r="X28" s="63">
        <v>33.3</v>
      </c>
      <c r="Y28" s="63">
        <v>6.116</v>
      </c>
      <c r="Z28" s="63">
        <v>6.66</v>
      </c>
      <c r="AR28" s="63">
        <v>34</v>
      </c>
      <c r="AV28" s="63">
        <v>2.005</v>
      </c>
      <c r="AW28" s="63">
        <v>2</v>
      </c>
      <c r="BJ28" s="63">
        <v>4</v>
      </c>
      <c r="BN28" s="63">
        <v>4.654</v>
      </c>
      <c r="BO28" s="63">
        <f>Y28-AW28</f>
        <v>4.116</v>
      </c>
      <c r="CE28" s="63">
        <v>3.363</v>
      </c>
      <c r="CF28" s="63">
        <v>3.356</v>
      </c>
      <c r="CK28" s="63">
        <f>BJ28-CC28</f>
        <v>4</v>
      </c>
      <c r="CM28" s="63">
        <f>BN28-CE28</f>
        <v>1.291</v>
      </c>
      <c r="CN28" s="63">
        <f>BO28-CF28</f>
        <v>0.7599999999999998</v>
      </c>
    </row>
    <row r="29" spans="1:94" ht="12.75">
      <c r="A29" s="58">
        <v>1914</v>
      </c>
      <c r="D29" s="63">
        <f>AK29+BE29</f>
        <v>61</v>
      </c>
      <c r="M29" s="63">
        <v>2</v>
      </c>
      <c r="R29" s="63">
        <f>AS29+BK29</f>
        <v>7</v>
      </c>
      <c r="V29" s="63">
        <f>AU29+BM29</f>
        <v>11</v>
      </c>
      <c r="AD29" s="63">
        <f>AZ29+BS29</f>
        <v>41</v>
      </c>
      <c r="AF29" s="63">
        <f>BA29+BT29</f>
        <v>23.700000000000003</v>
      </c>
      <c r="AK29" s="63">
        <v>17</v>
      </c>
      <c r="AS29" s="63">
        <v>7</v>
      </c>
      <c r="AU29" s="63">
        <v>8</v>
      </c>
      <c r="AZ29" s="63">
        <v>0</v>
      </c>
      <c r="BA29" s="63">
        <v>2.1</v>
      </c>
      <c r="BE29" s="63">
        <v>44</v>
      </c>
      <c r="BM29" s="63">
        <v>3</v>
      </c>
      <c r="BS29" s="63">
        <v>41</v>
      </c>
      <c r="BT29" s="63">
        <v>21.6</v>
      </c>
      <c r="CL29" s="63">
        <f>BL29-CD29</f>
        <v>0</v>
      </c>
      <c r="CP29" s="63">
        <f>BT29-CH29</f>
        <v>21.6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17.8</v>
      </c>
      <c r="BA34" s="63">
        <v>0</v>
      </c>
      <c r="BT34" s="63">
        <v>17.8</v>
      </c>
      <c r="CP34" s="63">
        <f>BT34-CH34</f>
        <v>17.8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0</v>
      </c>
      <c r="BT39" s="63">
        <v>13</v>
      </c>
      <c r="CP39" s="63">
        <f>BT39-CH39</f>
        <v>13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 t="e">
        <f>NA()</f>
        <v>#N/A</v>
      </c>
      <c r="CM43" s="63">
        <f>BN43-CE43</f>
        <v>0</v>
      </c>
    </row>
    <row r="44" spans="1:94" ht="12.75">
      <c r="A44" s="58">
        <v>1929</v>
      </c>
      <c r="X44" s="63">
        <v>27.368</v>
      </c>
      <c r="AF44" s="63">
        <f>BA44+BT44</f>
        <v>31.3</v>
      </c>
      <c r="BA44" s="63">
        <v>10.8</v>
      </c>
      <c r="BT44" s="63">
        <v>20.5</v>
      </c>
      <c r="BV44" s="63">
        <v>22.16</v>
      </c>
      <c r="BW44" s="63">
        <v>22</v>
      </c>
      <c r="CP44" s="63">
        <f>BT44-CH44</f>
        <v>20.5</v>
      </c>
    </row>
    <row r="45" spans="1:73" ht="12.75">
      <c r="A45" s="58">
        <v>1930</v>
      </c>
      <c r="AE45" s="63">
        <v>32.66</v>
      </c>
      <c r="BB45" s="63">
        <v>10.2</v>
      </c>
      <c r="BU45" s="63">
        <v>22.42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ht="12.75">
      <c r="A49" s="58">
        <v>1934</v>
      </c>
    </row>
    <row r="50" spans="1:53" ht="12.75">
      <c r="A50" s="58">
        <v>1935</v>
      </c>
      <c r="BA50" s="63">
        <v>10.2</v>
      </c>
    </row>
    <row r="51" spans="1:75" ht="12.75">
      <c r="A51" s="58">
        <v>1936</v>
      </c>
      <c r="BU51" s="63">
        <v>13.3</v>
      </c>
      <c r="BV51" s="63">
        <v>13.3</v>
      </c>
      <c r="BW51" s="63">
        <v>13</v>
      </c>
    </row>
    <row r="52" ht="12.75">
      <c r="A52" s="58">
        <v>1937</v>
      </c>
    </row>
    <row r="53" spans="1:95" ht="12.75">
      <c r="A53" s="58">
        <v>1938</v>
      </c>
      <c r="E53" s="63">
        <v>64.4</v>
      </c>
      <c r="N53" s="63">
        <v>2.5</v>
      </c>
      <c r="S53" s="63">
        <v>4.2</v>
      </c>
      <c r="AB53" s="63">
        <v>25</v>
      </c>
      <c r="AI53" s="63">
        <v>32.7</v>
      </c>
      <c r="AL53" s="63">
        <v>19</v>
      </c>
      <c r="AX53" s="63">
        <v>8.5</v>
      </c>
      <c r="BC53" s="63">
        <v>8</v>
      </c>
      <c r="BF53" s="63">
        <v>45.4</v>
      </c>
      <c r="BP53" s="63">
        <v>16.5</v>
      </c>
      <c r="BX53" s="63">
        <v>24.7</v>
      </c>
      <c r="CO53" s="63">
        <f>BP53-CG53</f>
        <v>16.5</v>
      </c>
      <c r="CQ53" s="63">
        <f>BX53-CI53</f>
        <v>24.7</v>
      </c>
    </row>
    <row r="54" spans="1:91" ht="12.75">
      <c r="A54" s="58">
        <v>1939</v>
      </c>
      <c r="Z54" s="63">
        <v>4.701</v>
      </c>
      <c r="CM54" s="63">
        <f>BN54-CE54</f>
        <v>0</v>
      </c>
    </row>
    <row r="55" spans="1:74" ht="12.75">
      <c r="A55" s="58">
        <v>1940</v>
      </c>
      <c r="BV55" s="63">
        <v>24.73</v>
      </c>
    </row>
    <row r="56" ht="12.75">
      <c r="A56" s="58">
        <v>1941</v>
      </c>
    </row>
    <row r="57" ht="12.75">
      <c r="A57" s="58">
        <v>1942</v>
      </c>
    </row>
    <row r="58" spans="1:75" ht="12.75">
      <c r="A58" s="58">
        <v>1943</v>
      </c>
      <c r="AE58" s="63">
        <f>BB58+BU58</f>
        <v>32</v>
      </c>
      <c r="BB58" s="63">
        <v>1.1</v>
      </c>
      <c r="BU58" s="63">
        <v>30.9</v>
      </c>
      <c r="BW58" s="63">
        <v>30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spans="1:26" ht="12.75">
      <c r="A64" s="58">
        <v>1949</v>
      </c>
      <c r="Z64" s="63">
        <v>4.459</v>
      </c>
    </row>
    <row r="65" spans="1:75" ht="12.75">
      <c r="A65" s="58">
        <v>1950</v>
      </c>
      <c r="BW65" s="63">
        <v>60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62</v>
      </c>
    </row>
    <row r="73" ht="12.75">
      <c r="A73" s="58">
        <v>1958</v>
      </c>
    </row>
    <row r="74" spans="1:75" ht="12.75">
      <c r="A74" s="58">
        <v>1959</v>
      </c>
      <c r="BW74" s="63">
        <v>60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79</v>
      </c>
    </row>
    <row r="82" spans="1:59" ht="12.75">
      <c r="A82" s="58">
        <v>1967</v>
      </c>
      <c r="BG82" s="63">
        <v>135.5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0">
        <v>287.059</v>
      </c>
      <c r="AO85" s="100">
        <v>246.059</v>
      </c>
      <c r="AP85" s="100">
        <v>134.159</v>
      </c>
      <c r="AQ85" s="100">
        <v>111.9</v>
      </c>
    </row>
    <row r="86" spans="1:59" ht="12.75">
      <c r="A86" s="58">
        <v>1971</v>
      </c>
      <c r="F86" s="63">
        <f>AM86+BG86</f>
        <v>349</v>
      </c>
      <c r="AM86" s="63">
        <v>179</v>
      </c>
      <c r="AN86" s="100"/>
      <c r="AO86" s="100"/>
      <c r="AP86" s="100"/>
      <c r="AQ86" s="100"/>
      <c r="BG86" s="63">
        <v>170</v>
      </c>
    </row>
    <row r="87" spans="1:43" ht="12.75">
      <c r="A87" s="58">
        <v>1972</v>
      </c>
      <c r="AN87" s="100"/>
      <c r="AO87" s="100"/>
      <c r="AP87" s="100"/>
      <c r="AQ87" s="100"/>
    </row>
    <row r="88" spans="1:43" ht="12.75">
      <c r="A88" s="58">
        <v>1973</v>
      </c>
      <c r="AN88" s="100"/>
      <c r="AO88" s="100"/>
      <c r="AP88" s="100"/>
      <c r="AQ88" s="100"/>
    </row>
    <row r="89" spans="1:43" ht="12.75">
      <c r="A89" s="58">
        <v>1974</v>
      </c>
      <c r="AN89" s="100"/>
      <c r="AO89" s="100"/>
      <c r="AP89" s="100"/>
      <c r="AQ89" s="100"/>
    </row>
    <row r="90" spans="1:43" ht="12.75">
      <c r="A90" s="58">
        <v>1975</v>
      </c>
      <c r="AN90" s="100"/>
      <c r="AO90" s="100"/>
      <c r="AP90" s="100"/>
      <c r="AQ90" s="100"/>
    </row>
    <row r="91" spans="1:43" ht="12.75">
      <c r="A91" s="58">
        <v>1976</v>
      </c>
      <c r="AN91" s="100"/>
      <c r="AO91" s="100"/>
      <c r="AP91" s="100"/>
      <c r="AQ91" s="100"/>
    </row>
    <row r="92" spans="1:59" ht="12.75">
      <c r="A92" s="58">
        <v>1977</v>
      </c>
      <c r="F92" s="63">
        <f>AM92+BG92</f>
        <v>1022</v>
      </c>
      <c r="AM92" s="63">
        <v>752</v>
      </c>
      <c r="AN92" s="100"/>
      <c r="AO92" s="100"/>
      <c r="AP92" s="100"/>
      <c r="AQ92" s="100"/>
      <c r="BG92" s="63">
        <v>270</v>
      </c>
    </row>
    <row r="93" spans="1:43" ht="12.75">
      <c r="A93" s="58">
        <v>1978</v>
      </c>
      <c r="AN93" s="100"/>
      <c r="AO93" s="100"/>
      <c r="AP93" s="100"/>
      <c r="AQ93" s="100"/>
    </row>
    <row r="94" spans="1:43" ht="12.75">
      <c r="A94" s="58">
        <v>1979</v>
      </c>
      <c r="AN94" s="100"/>
      <c r="AO94" s="100"/>
      <c r="AP94" s="100"/>
      <c r="AQ94" s="100"/>
    </row>
    <row r="95" spans="1:61" ht="12.75">
      <c r="A95" s="58">
        <v>1980</v>
      </c>
      <c r="AN95" s="100">
        <v>2744.103</v>
      </c>
      <c r="AO95" s="100">
        <v>2111.781</v>
      </c>
      <c r="AP95" s="100">
        <v>1699.881</v>
      </c>
      <c r="AQ95" s="100">
        <v>411.9</v>
      </c>
      <c r="BH95" s="63">
        <v>671.9</v>
      </c>
      <c r="BI95" s="63">
        <v>7.2</v>
      </c>
    </row>
    <row r="96" spans="1:61" ht="12.75">
      <c r="A96" s="58">
        <v>1981</v>
      </c>
      <c r="AN96" s="100"/>
      <c r="AO96" s="100"/>
      <c r="AP96" s="100"/>
      <c r="AQ96" s="100"/>
      <c r="BH96" s="63">
        <v>741.5</v>
      </c>
      <c r="BI96" s="63">
        <v>10.6</v>
      </c>
    </row>
    <row r="97" spans="1:61" ht="12.75">
      <c r="A97" s="58">
        <v>1982</v>
      </c>
      <c r="AN97" s="100"/>
      <c r="AO97" s="100"/>
      <c r="AP97" s="100"/>
      <c r="AQ97" s="100"/>
      <c r="BH97" s="63">
        <v>770.4</v>
      </c>
      <c r="BI97" s="63">
        <v>13</v>
      </c>
    </row>
    <row r="98" spans="1:61" ht="12.75">
      <c r="A98" s="58">
        <v>1983</v>
      </c>
      <c r="AN98" s="100"/>
      <c r="AO98" s="100"/>
      <c r="AP98" s="100"/>
      <c r="AQ98" s="100"/>
      <c r="BH98" s="63">
        <v>831.1</v>
      </c>
      <c r="BI98" s="63">
        <v>18.4</v>
      </c>
    </row>
    <row r="99" spans="1:61" ht="12.75">
      <c r="A99" s="58">
        <v>1984</v>
      </c>
      <c r="AN99" s="100"/>
      <c r="AO99" s="100"/>
      <c r="AP99" s="100"/>
      <c r="AQ99" s="100"/>
      <c r="BH99" s="63">
        <v>886.9</v>
      </c>
      <c r="BI99" s="63">
        <v>22.3</v>
      </c>
    </row>
    <row r="100" spans="1:61" ht="12.75">
      <c r="A100" s="58">
        <v>1985</v>
      </c>
      <c r="AN100" s="100"/>
      <c r="AO100" s="100"/>
      <c r="AP100" s="100"/>
      <c r="AQ100" s="100"/>
      <c r="BH100" s="63">
        <v>956.8</v>
      </c>
      <c r="BI100" s="63">
        <v>27</v>
      </c>
    </row>
    <row r="101" spans="1:61" ht="12.75">
      <c r="A101" s="58">
        <v>1986</v>
      </c>
      <c r="AN101" s="100"/>
      <c r="AO101" s="100"/>
      <c r="AP101" s="100"/>
      <c r="AQ101" s="100"/>
      <c r="BH101" s="63">
        <v>1017.7</v>
      </c>
      <c r="BI101" s="63">
        <v>30.6</v>
      </c>
    </row>
    <row r="102" spans="1:61" ht="12.75">
      <c r="A102" s="58">
        <v>1987</v>
      </c>
      <c r="AN102" s="100"/>
      <c r="AO102" s="100"/>
      <c r="AP102" s="100"/>
      <c r="AQ102" s="100"/>
      <c r="BH102" s="63">
        <v>1111.7</v>
      </c>
      <c r="BI102" s="63">
        <v>35.1</v>
      </c>
    </row>
    <row r="103" spans="1:61" ht="12.75">
      <c r="A103" s="58">
        <v>1988</v>
      </c>
      <c r="AN103" s="100"/>
      <c r="AO103" s="100"/>
      <c r="AP103" s="100"/>
      <c r="AQ103" s="100"/>
      <c r="BH103" s="63">
        <v>1234.9</v>
      </c>
      <c r="BI103" s="63">
        <v>36</v>
      </c>
    </row>
    <row r="104" spans="1:61" ht="12.75">
      <c r="A104" s="58">
        <v>1989</v>
      </c>
      <c r="AN104" s="100"/>
      <c r="AO104" s="100"/>
      <c r="AP104" s="100"/>
      <c r="AQ104" s="100"/>
      <c r="BH104" s="63">
        <v>1336.1</v>
      </c>
      <c r="BI104" s="63">
        <v>42</v>
      </c>
    </row>
    <row r="105" spans="1:61" ht="12.75">
      <c r="A105" s="58">
        <v>1990</v>
      </c>
      <c r="AN105" s="100">
        <v>3755.584</v>
      </c>
      <c r="AO105" s="100">
        <v>3366.924</v>
      </c>
      <c r="AP105" s="100">
        <v>3062.924</v>
      </c>
      <c r="AQ105" s="100">
        <v>304</v>
      </c>
      <c r="BH105" s="63">
        <v>1447.1</v>
      </c>
      <c r="BI105" s="63">
        <v>44.1</v>
      </c>
    </row>
    <row r="106" spans="1:61" ht="12.75">
      <c r="A106" s="58">
        <v>1991</v>
      </c>
      <c r="AN106" s="100"/>
      <c r="AO106" s="100"/>
      <c r="AP106" s="100"/>
      <c r="AQ106" s="100"/>
      <c r="BH106" s="63">
        <v>1625.5</v>
      </c>
      <c r="BI106" s="63">
        <v>49.7</v>
      </c>
    </row>
    <row r="107" spans="1:61" ht="12.75">
      <c r="A107" s="58">
        <v>1992</v>
      </c>
      <c r="AN107" s="100"/>
      <c r="AO107" s="100"/>
      <c r="AP107" s="100"/>
      <c r="AQ107" s="100"/>
      <c r="BH107" s="63">
        <v>1851.5</v>
      </c>
      <c r="BI107" s="63">
        <v>54.1</v>
      </c>
    </row>
    <row r="108" spans="1:61" ht="12.75">
      <c r="A108" s="58">
        <v>1993</v>
      </c>
      <c r="AN108" s="100"/>
      <c r="AO108" s="100"/>
      <c r="AP108" s="100"/>
      <c r="AQ108" s="100"/>
      <c r="BH108" s="63">
        <v>2098.2</v>
      </c>
      <c r="BI108" s="63">
        <v>56.4</v>
      </c>
    </row>
    <row r="109" spans="1:61" ht="12.75">
      <c r="A109" s="58">
        <v>1994</v>
      </c>
      <c r="G109"/>
      <c r="H109"/>
      <c r="I109"/>
      <c r="J109"/>
      <c r="K109"/>
      <c r="AN109" s="100"/>
      <c r="AO109" s="100"/>
      <c r="AP109" s="100"/>
      <c r="AQ109" s="100"/>
      <c r="BH109" s="63">
        <v>2395.8</v>
      </c>
      <c r="BI109" s="63">
        <v>61.1</v>
      </c>
    </row>
    <row r="110" spans="1:61" ht="12.75">
      <c r="A110" s="58">
        <v>1995</v>
      </c>
      <c r="G110"/>
      <c r="H110"/>
      <c r="I110"/>
      <c r="J110"/>
      <c r="K110"/>
      <c r="AN110" s="100">
        <v>3801.74</v>
      </c>
      <c r="AO110" s="100">
        <v>3347.582</v>
      </c>
      <c r="AP110" s="100">
        <v>3133.382</v>
      </c>
      <c r="AQ110" s="100">
        <v>214.2</v>
      </c>
      <c r="BH110" s="63">
        <v>2732.7</v>
      </c>
      <c r="BI110" s="63">
        <v>66.6</v>
      </c>
    </row>
    <row r="111" spans="1:61" ht="12.75">
      <c r="A111" s="58">
        <v>1996</v>
      </c>
      <c r="G111" s="63">
        <v>3367.62</v>
      </c>
      <c r="H111" s="63">
        <v>2358.77</v>
      </c>
      <c r="I111" s="63">
        <v>5369.46</v>
      </c>
      <c r="J111" s="63">
        <v>836.0609999999999</v>
      </c>
      <c r="K111" s="63">
        <v>674.18</v>
      </c>
      <c r="AN111" s="100">
        <v>3491.05</v>
      </c>
      <c r="AO111" s="100">
        <v>3116.26</v>
      </c>
      <c r="AP111" s="100">
        <v>2923.215</v>
      </c>
      <c r="AQ111" s="100">
        <v>193.045</v>
      </c>
      <c r="BH111" s="63">
        <v>3159.7</v>
      </c>
      <c r="BI111" s="63">
        <v>72.3</v>
      </c>
    </row>
    <row r="112" spans="1:61" ht="12.75">
      <c r="A112" s="58">
        <v>1997</v>
      </c>
      <c r="G112" s="63">
        <v>3887.06</v>
      </c>
      <c r="H112" s="63">
        <v>2663.31</v>
      </c>
      <c r="I112" s="63">
        <v>6037.84</v>
      </c>
      <c r="J112" s="63">
        <v>1221.45</v>
      </c>
      <c r="K112" s="63">
        <v>776.439</v>
      </c>
      <c r="AN112" s="100">
        <v>3476.08</v>
      </c>
      <c r="AO112" s="100">
        <v>2938.352</v>
      </c>
      <c r="AP112" s="100">
        <v>2766.756</v>
      </c>
      <c r="AQ112" s="100">
        <v>171.596</v>
      </c>
      <c r="BH112" s="63">
        <v>3566.6</v>
      </c>
      <c r="BI112" s="63">
        <v>76.7</v>
      </c>
    </row>
    <row r="113" spans="1:61" ht="12.75">
      <c r="A113" s="58">
        <v>1998</v>
      </c>
      <c r="G113" s="63">
        <v>3854.05</v>
      </c>
      <c r="H113" s="63">
        <v>2779.14</v>
      </c>
      <c r="I113" s="63">
        <v>6697.93</v>
      </c>
      <c r="J113" s="63">
        <v>1758.95</v>
      </c>
      <c r="K113" s="63">
        <v>753.2719999999999</v>
      </c>
      <c r="AN113" s="100">
        <v>3953.584</v>
      </c>
      <c r="AO113" s="100">
        <v>3263.222</v>
      </c>
      <c r="AP113" s="100">
        <v>3026.081</v>
      </c>
      <c r="AQ113" s="100">
        <v>237.141</v>
      </c>
      <c r="BH113" s="63">
        <v>4178.3</v>
      </c>
      <c r="BI113" s="63">
        <v>81.5</v>
      </c>
    </row>
    <row r="114" spans="1:61" ht="12.75">
      <c r="A114" s="58">
        <v>1999</v>
      </c>
      <c r="G114" s="63">
        <v>4161.64</v>
      </c>
      <c r="H114" s="63">
        <v>2606.05</v>
      </c>
      <c r="I114" s="63">
        <v>7466.42</v>
      </c>
      <c r="J114" s="63">
        <v>2364.67</v>
      </c>
      <c r="K114" s="63">
        <v>848.4889999999999</v>
      </c>
      <c r="AN114" s="100">
        <v>4207.459</v>
      </c>
      <c r="AO114" s="100">
        <v>3430.288</v>
      </c>
      <c r="AP114" s="100">
        <v>3186.296</v>
      </c>
      <c r="AQ114" s="100">
        <v>243.992</v>
      </c>
      <c r="BH114" s="63">
        <v>4797.8</v>
      </c>
      <c r="BI114" s="63">
        <v>86.5</v>
      </c>
    </row>
    <row r="115" spans="1:61" ht="12.75">
      <c r="A115" s="58">
        <v>2000</v>
      </c>
      <c r="G115" s="63">
        <v>4394.94</v>
      </c>
      <c r="H115" s="63">
        <v>2993.8</v>
      </c>
      <c r="I115" s="63">
        <v>7734.11</v>
      </c>
      <c r="J115" s="63">
        <v>2709.16</v>
      </c>
      <c r="K115" s="63">
        <v>798.156</v>
      </c>
      <c r="AN115" s="100">
        <v>4442.534</v>
      </c>
      <c r="AO115" s="100">
        <v>3486.869</v>
      </c>
      <c r="AP115" s="100">
        <v>3250.835</v>
      </c>
      <c r="AQ115" s="100">
        <v>236.034</v>
      </c>
      <c r="BH115" s="63">
        <v>5206.4</v>
      </c>
      <c r="BI115" s="63">
        <v>95</v>
      </c>
    </row>
    <row r="116" spans="1:61" ht="12.75">
      <c r="A116" s="58">
        <v>2001</v>
      </c>
      <c r="G116" s="63">
        <v>4343.42</v>
      </c>
      <c r="H116" s="63">
        <v>2930.22</v>
      </c>
      <c r="I116" s="63">
        <v>8055.17</v>
      </c>
      <c r="J116" s="63">
        <v>3177.88</v>
      </c>
      <c r="K116" s="63">
        <v>887.981</v>
      </c>
      <c r="AN116" s="100">
        <v>4585.777</v>
      </c>
      <c r="AO116" s="100">
        <v>3424.335</v>
      </c>
      <c r="AP116" s="100">
        <v>3208.278</v>
      </c>
      <c r="AQ116" s="100">
        <v>216.057</v>
      </c>
      <c r="BH116" s="63">
        <v>5660</v>
      </c>
      <c r="BI116" s="63">
        <v>103.5</v>
      </c>
    </row>
    <row r="117" spans="1:61" ht="12.75">
      <c r="A117" s="58">
        <v>2002</v>
      </c>
      <c r="G117" s="63">
        <v>4250.88</v>
      </c>
      <c r="H117" s="63">
        <v>2672.62</v>
      </c>
      <c r="I117" s="63">
        <v>8688.5</v>
      </c>
      <c r="J117" s="63">
        <v>3746.31</v>
      </c>
      <c r="K117" s="63">
        <v>961.925</v>
      </c>
      <c r="BH117" s="63">
        <v>6301.6</v>
      </c>
      <c r="BI117" s="63">
        <v>160.3</v>
      </c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117"/>
  <sheetViews>
    <sheetView workbookViewId="0" topLeftCell="A1">
      <pane xSplit="1" ySplit="6" topLeftCell="BD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G86" sqref="BG86"/>
    </sheetView>
  </sheetViews>
  <sheetFormatPr defaultColWidth="9.140625" defaultRowHeight="12.75"/>
  <cols>
    <col min="1" max="1" width="6.140625" style="48" customWidth="1"/>
    <col min="2" max="26" width="9.140625" style="63" customWidth="1"/>
    <col min="27" max="27" width="7.7109375" style="63" customWidth="1"/>
    <col min="28" max="31" width="9.140625" style="63" customWidth="1"/>
    <col min="32" max="32" width="7.8515625" style="63" customWidth="1"/>
    <col min="33" max="48" width="9.140625" style="63" customWidth="1"/>
    <col min="49" max="49" width="7.00390625" style="63" customWidth="1"/>
    <col min="50" max="54" width="9.140625" style="63" customWidth="1"/>
    <col min="55" max="55" width="9.8515625" style="63" customWidth="1"/>
    <col min="56" max="66" width="9.140625" style="63" customWidth="1"/>
    <col min="67" max="67" width="7.421875" style="63" customWidth="1"/>
    <col min="68" max="16384" width="9.140625" style="63" customWidth="1"/>
  </cols>
  <sheetData>
    <row r="1" spans="1:98" ht="13.5" thickBot="1">
      <c r="A1" s="86" t="s">
        <v>207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  <c r="CR1" s="63" t="s">
        <v>391</v>
      </c>
      <c r="CT1" s="63" t="s">
        <v>396</v>
      </c>
    </row>
    <row r="2" spans="1:100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  <c r="CR2" s="87" t="s">
        <v>392</v>
      </c>
      <c r="CS2" s="75" t="s">
        <v>393</v>
      </c>
      <c r="CT2" s="75" t="s">
        <v>392</v>
      </c>
      <c r="CU2" s="75" t="s">
        <v>397</v>
      </c>
      <c r="CV2" s="75" t="s">
        <v>398</v>
      </c>
    </row>
    <row r="3" spans="1:96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  <c r="CR3" s="87" t="s">
        <v>394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 t="s">
        <v>212</v>
      </c>
      <c r="V4" s="67" t="s">
        <v>19</v>
      </c>
      <c r="W4" s="67" t="s">
        <v>39</v>
      </c>
      <c r="X4" s="67" t="s">
        <v>43</v>
      </c>
      <c r="Y4" s="67" t="s">
        <v>224</v>
      </c>
      <c r="Z4" s="67" t="s">
        <v>50</v>
      </c>
      <c r="AA4" s="67"/>
      <c r="AB4" s="67"/>
      <c r="AC4" s="67" t="s">
        <v>390</v>
      </c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399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424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382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1" ht="12.75">
      <c r="A7" s="55" t="s">
        <v>0</v>
      </c>
      <c r="AC7" s="85"/>
      <c r="AR7" s="85" t="s">
        <v>376</v>
      </c>
      <c r="BQ7" s="85" t="s">
        <v>384</v>
      </c>
      <c r="CC7" s="85" t="s">
        <v>376</v>
      </c>
    </row>
    <row r="8" spans="1:92" ht="12.75">
      <c r="A8" s="56">
        <v>1865</v>
      </c>
      <c r="Y8" s="63">
        <v>2.993</v>
      </c>
      <c r="AW8" s="63">
        <v>0.563</v>
      </c>
      <c r="BO8" s="63">
        <f>Y8-AW8</f>
        <v>2.4299999999999997</v>
      </c>
      <c r="CF8" s="63">
        <v>1.95</v>
      </c>
      <c r="CN8" s="63">
        <f>BO8-CF8</f>
        <v>0.47999999999999976</v>
      </c>
    </row>
    <row r="9" spans="1:92" ht="12.75">
      <c r="A9" s="57">
        <v>1875</v>
      </c>
      <c r="Y9" s="63">
        <v>1.551</v>
      </c>
      <c r="BO9" s="63">
        <f>Y9-AW9</f>
        <v>1.551</v>
      </c>
      <c r="CF9" s="63">
        <v>1.331</v>
      </c>
      <c r="CN9" s="63">
        <f>BO9-CF9</f>
        <v>0.21999999999999997</v>
      </c>
    </row>
    <row r="10" spans="1:91" ht="12.75">
      <c r="A10" s="58">
        <v>1880</v>
      </c>
      <c r="Z10" s="63">
        <v>1.231</v>
      </c>
      <c r="BN10" s="63">
        <v>1.231</v>
      </c>
      <c r="CE10" s="63">
        <v>1.0116</v>
      </c>
      <c r="CM10" s="63">
        <f>BN10-CE10</f>
        <v>0.21940000000000004</v>
      </c>
    </row>
    <row r="11" spans="1:92" ht="12.75">
      <c r="A11" s="58">
        <v>1885</v>
      </c>
      <c r="Y11" s="63">
        <v>16.864</v>
      </c>
      <c r="AW11" s="63">
        <v>15.45</v>
      </c>
      <c r="BO11" s="63">
        <f>Y11-AW11</f>
        <v>1.4140000000000015</v>
      </c>
      <c r="CF11" s="63">
        <v>1.194</v>
      </c>
      <c r="CN11" s="63">
        <f>BO11-CF11</f>
        <v>0.22000000000000153</v>
      </c>
    </row>
    <row r="12" spans="1:91" ht="12.75">
      <c r="A12" s="58">
        <v>1890</v>
      </c>
      <c r="Z12" s="63">
        <v>26.808</v>
      </c>
      <c r="AV12" s="63">
        <v>24.412</v>
      </c>
      <c r="BN12" s="63">
        <v>2.396</v>
      </c>
      <c r="CE12" s="63">
        <v>1.846</v>
      </c>
      <c r="CM12" s="63">
        <f>BN12-CE12</f>
        <v>0.5499999999999998</v>
      </c>
    </row>
    <row r="13" spans="1:92" ht="12.75">
      <c r="A13" s="58">
        <v>1895</v>
      </c>
      <c r="Y13" s="63">
        <v>35.186</v>
      </c>
      <c r="AW13" s="63">
        <v>31.758</v>
      </c>
      <c r="BO13" s="63">
        <f>Y13-AW13</f>
        <v>3.428000000000001</v>
      </c>
      <c r="CF13" s="63">
        <v>2.724</v>
      </c>
      <c r="CN13" s="63">
        <f>BO13-CF13</f>
        <v>0.7040000000000006</v>
      </c>
    </row>
    <row r="14" spans="1:94" ht="12.75">
      <c r="A14" s="58">
        <v>1897</v>
      </c>
      <c r="AF14" s="63">
        <f>BA14+BT14</f>
        <v>43.5</v>
      </c>
      <c r="BT14" s="63">
        <v>43.5</v>
      </c>
      <c r="CH14" s="63">
        <v>0</v>
      </c>
      <c r="CP14" s="63">
        <f>BT14-CH14</f>
        <v>43.5</v>
      </c>
    </row>
    <row r="15" spans="1:17" ht="12.75">
      <c r="A15" s="58">
        <v>1900</v>
      </c>
      <c r="Q15" s="63">
        <v>25</v>
      </c>
    </row>
    <row r="16" ht="12.75">
      <c r="A16" s="58">
        <v>1901</v>
      </c>
    </row>
    <row r="17" spans="1:89" ht="12.75">
      <c r="A17" s="58">
        <v>1902</v>
      </c>
      <c r="P17" s="63">
        <v>126</v>
      </c>
      <c r="BJ17" s="63">
        <v>126</v>
      </c>
      <c r="CK17" s="63">
        <f>BJ17-CC17</f>
        <v>126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21.6</v>
      </c>
      <c r="AW20" s="63">
        <v>7.202</v>
      </c>
      <c r="BO20" s="63">
        <f>Y20-AW20</f>
        <v>14.398000000000001</v>
      </c>
      <c r="CF20" s="63">
        <v>10.692</v>
      </c>
      <c r="CN20" s="63">
        <f>BO20-CF20</f>
        <v>3.7060000000000013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199.1</v>
      </c>
      <c r="BA23" s="63">
        <v>15</v>
      </c>
      <c r="BT23" s="63">
        <v>184.1</v>
      </c>
      <c r="CH23" s="63">
        <v>38.1</v>
      </c>
      <c r="CP23" s="63">
        <f>BT23-CH23</f>
        <v>146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20</v>
      </c>
      <c r="T28" s="63">
        <v>33.2</v>
      </c>
      <c r="X28" s="63">
        <v>222.223</v>
      </c>
      <c r="Y28" s="63">
        <v>45.989</v>
      </c>
      <c r="Z28" s="63">
        <v>44.444</v>
      </c>
      <c r="AG28" s="63">
        <v>220</v>
      </c>
      <c r="AV28" s="63">
        <v>9.687</v>
      </c>
      <c r="AW28" s="63">
        <v>9.952</v>
      </c>
      <c r="BJ28" s="63">
        <v>20</v>
      </c>
      <c r="BN28" s="63">
        <v>34.757</v>
      </c>
      <c r="BO28" s="63">
        <f>Y28-AW28</f>
        <v>36.037</v>
      </c>
      <c r="CE28" s="63">
        <v>25.842</v>
      </c>
      <c r="CF28" s="63">
        <v>25.235</v>
      </c>
      <c r="CK28" s="63">
        <f>BJ28-CC28</f>
        <v>20</v>
      </c>
      <c r="CM28" s="63">
        <f>BN28-CE28</f>
        <v>8.915</v>
      </c>
      <c r="CN28" s="63">
        <f>BO28-CF28</f>
        <v>10.802</v>
      </c>
    </row>
    <row r="29" spans="1:94" ht="12.75">
      <c r="A29" s="58">
        <v>1914</v>
      </c>
      <c r="C29" s="63">
        <v>500</v>
      </c>
      <c r="D29" s="63">
        <f>AK29+BE29</f>
        <v>471</v>
      </c>
      <c r="R29" s="63">
        <f>AS29+BK29</f>
        <v>0</v>
      </c>
      <c r="U29" s="63">
        <v>26.314</v>
      </c>
      <c r="V29" s="63">
        <f>AU29+BM29</f>
        <v>220</v>
      </c>
      <c r="W29" s="63">
        <v>150</v>
      </c>
      <c r="AD29" s="63">
        <f>AZ29+BS29</f>
        <v>251</v>
      </c>
      <c r="AF29" s="63">
        <f>BA29+BT29</f>
        <v>287.6</v>
      </c>
      <c r="AH29" s="63">
        <v>350</v>
      </c>
      <c r="AK29" s="63">
        <v>85</v>
      </c>
      <c r="AT29" s="63">
        <v>6.282</v>
      </c>
      <c r="AU29" s="63">
        <v>50</v>
      </c>
      <c r="AZ29" s="63">
        <v>35</v>
      </c>
      <c r="BA29" s="63">
        <v>35</v>
      </c>
      <c r="BE29" s="63">
        <v>386</v>
      </c>
      <c r="BL29" s="63">
        <f>26.314-6.282</f>
        <v>20.032</v>
      </c>
      <c r="BM29" s="63">
        <v>170</v>
      </c>
      <c r="BS29" s="63">
        <v>216</v>
      </c>
      <c r="BT29" s="63">
        <v>252.6</v>
      </c>
      <c r="CD29" s="63">
        <v>12.863</v>
      </c>
      <c r="CH29" s="63">
        <v>13.4</v>
      </c>
      <c r="CL29" s="63">
        <f>BL29-CD29</f>
        <v>7.1690000000000005</v>
      </c>
      <c r="CP29" s="63">
        <f>BT29-CH29</f>
        <v>239.2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550.7</v>
      </c>
      <c r="BA34" s="63">
        <v>32.6</v>
      </c>
      <c r="BT34" s="63">
        <v>518.1</v>
      </c>
      <c r="CH34" s="63">
        <v>31.3</v>
      </c>
      <c r="CP34" s="63">
        <f>BT34-CH34</f>
        <v>486.8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76.3</v>
      </c>
      <c r="BT39" s="63">
        <v>877.2</v>
      </c>
      <c r="CH39" s="63">
        <v>62.3</v>
      </c>
      <c r="CP39" s="63">
        <f>BT39-CH39</f>
        <v>814.9000000000001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>
        <v>43.829</v>
      </c>
      <c r="AV43" s="63">
        <v>6.189</v>
      </c>
      <c r="BN43" s="63">
        <f>Z43-AV43</f>
        <v>37.64</v>
      </c>
      <c r="CE43" s="63">
        <v>29.929</v>
      </c>
      <c r="CM43" s="63">
        <f>BN43-CE43</f>
        <v>7.711000000000002</v>
      </c>
    </row>
    <row r="44" spans="1:94" ht="12.75">
      <c r="A44" s="58">
        <v>1929</v>
      </c>
      <c r="X44" s="63">
        <v>237.801</v>
      </c>
      <c r="AF44" s="63">
        <f>BA44+BT44</f>
        <v>981.8</v>
      </c>
      <c r="AG44" s="63">
        <v>1525.9</v>
      </c>
      <c r="BA44" s="63">
        <v>94.8</v>
      </c>
      <c r="BT44" s="63">
        <v>887</v>
      </c>
      <c r="BV44" s="63">
        <v>918.95</v>
      </c>
      <c r="BW44" s="63">
        <v>919</v>
      </c>
      <c r="CH44" s="63">
        <v>81.7</v>
      </c>
      <c r="CP44" s="63">
        <f>BT44-CH44</f>
        <v>805.3</v>
      </c>
    </row>
    <row r="45" spans="1:73" ht="12.75">
      <c r="A45" s="58">
        <v>1930</v>
      </c>
      <c r="AE45" s="63">
        <v>1066.6</v>
      </c>
      <c r="BB45" s="63">
        <v>130.8</v>
      </c>
      <c r="BU45" s="63">
        <v>935.7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ht="12.75">
      <c r="A49" s="58">
        <v>1934</v>
      </c>
    </row>
    <row r="50" spans="1:86" ht="12.75">
      <c r="A50" s="58">
        <v>1935</v>
      </c>
      <c r="BA50" s="63">
        <v>115.2</v>
      </c>
      <c r="CH50" s="63">
        <v>67.8</v>
      </c>
    </row>
    <row r="51" spans="1:75" ht="12.75">
      <c r="A51" s="58">
        <v>1936</v>
      </c>
      <c r="BU51" s="63">
        <v>666.25</v>
      </c>
      <c r="BV51" s="63">
        <v>666.254</v>
      </c>
      <c r="BW51" s="63">
        <v>666</v>
      </c>
    </row>
    <row r="52" ht="12.75">
      <c r="A52" s="58">
        <v>1937</v>
      </c>
    </row>
    <row r="53" spans="1:100" ht="12.75">
      <c r="A53" s="58">
        <v>1938</v>
      </c>
      <c r="C53" s="63">
        <v>800</v>
      </c>
      <c r="E53" s="63">
        <v>807</v>
      </c>
      <c r="N53" s="63">
        <v>0.6</v>
      </c>
      <c r="W53" s="63">
        <v>150</v>
      </c>
      <c r="AB53" s="63">
        <v>140</v>
      </c>
      <c r="AC53" s="63">
        <v>28</v>
      </c>
      <c r="AH53" s="63">
        <v>650</v>
      </c>
      <c r="AI53" s="63">
        <v>627.8</v>
      </c>
      <c r="AL53" s="63">
        <v>103</v>
      </c>
      <c r="AX53" s="63">
        <v>10</v>
      </c>
      <c r="BC53" s="63">
        <v>68</v>
      </c>
      <c r="BF53" s="63">
        <v>704</v>
      </c>
      <c r="BP53" s="63">
        <v>130</v>
      </c>
      <c r="BQ53" s="63">
        <f>CV53</f>
        <v>15.3</v>
      </c>
      <c r="BX53" s="63">
        <v>559.8</v>
      </c>
      <c r="CB53" s="63">
        <v>125</v>
      </c>
      <c r="CG53" s="63">
        <v>125</v>
      </c>
      <c r="CO53" s="63">
        <f>BP53-CG53</f>
        <v>5</v>
      </c>
      <c r="CQ53" s="63">
        <f>BX53-CI53</f>
        <v>559.8</v>
      </c>
      <c r="CR53" s="63">
        <v>10.9</v>
      </c>
      <c r="CS53" s="63" t="s">
        <v>395</v>
      </c>
      <c r="CT53" s="63">
        <v>1.4</v>
      </c>
      <c r="CU53" s="63">
        <v>3</v>
      </c>
      <c r="CV53" s="63">
        <f>CR53+CT53+CU53</f>
        <v>15.3</v>
      </c>
    </row>
    <row r="54" spans="1:100" ht="12.75">
      <c r="A54" s="58">
        <v>1939</v>
      </c>
      <c r="Z54" s="63">
        <v>34.403</v>
      </c>
      <c r="AC54" s="63">
        <v>28</v>
      </c>
      <c r="AV54" s="63">
        <v>2.58</v>
      </c>
      <c r="BN54" s="63">
        <v>31.823</v>
      </c>
      <c r="BQ54" s="63">
        <f aca="true" t="shared" si="0" ref="BQ54:BQ63">CV54</f>
        <v>15.3</v>
      </c>
      <c r="CE54" s="63">
        <v>29.197</v>
      </c>
      <c r="CM54" s="63">
        <f>BN54-CE54</f>
        <v>2.6260000000000012</v>
      </c>
      <c r="CR54" s="63">
        <v>10.9</v>
      </c>
      <c r="CT54" s="63">
        <v>1.4</v>
      </c>
      <c r="CU54" s="63">
        <v>3</v>
      </c>
      <c r="CV54" s="63">
        <f aca="true" t="shared" si="1" ref="CV54:CV63">CR54+CT54+CU54</f>
        <v>15.3</v>
      </c>
    </row>
    <row r="55" spans="1:100" ht="12.75">
      <c r="A55" s="58">
        <v>1940</v>
      </c>
      <c r="AC55" s="63">
        <v>28</v>
      </c>
      <c r="BQ55" s="63">
        <f t="shared" si="0"/>
        <v>15.3</v>
      </c>
      <c r="BV55" s="63">
        <v>559.8</v>
      </c>
      <c r="CR55" s="63">
        <v>10.9</v>
      </c>
      <c r="CT55" s="63">
        <v>1.4</v>
      </c>
      <c r="CU55" s="63">
        <v>3</v>
      </c>
      <c r="CV55" s="63">
        <f t="shared" si="1"/>
        <v>15.3</v>
      </c>
    </row>
    <row r="56" spans="1:100" ht="12.75">
      <c r="A56" s="58">
        <v>1941</v>
      </c>
      <c r="AC56" s="63">
        <v>28</v>
      </c>
      <c r="BQ56" s="63">
        <f t="shared" si="0"/>
        <v>15.200000000000001</v>
      </c>
      <c r="CR56" s="63">
        <v>10.9</v>
      </c>
      <c r="CT56" s="63">
        <v>1.3</v>
      </c>
      <c r="CU56" s="63">
        <v>3</v>
      </c>
      <c r="CV56" s="63">
        <f t="shared" si="1"/>
        <v>15.200000000000001</v>
      </c>
    </row>
    <row r="57" spans="1:100" ht="12.75">
      <c r="A57" s="58">
        <v>1942</v>
      </c>
      <c r="AC57" s="63">
        <v>28</v>
      </c>
      <c r="BQ57" s="63">
        <f t="shared" si="0"/>
        <v>15.200000000000001</v>
      </c>
      <c r="CR57" s="63">
        <v>10.9</v>
      </c>
      <c r="CT57" s="63">
        <v>1.3</v>
      </c>
      <c r="CU57" s="63">
        <v>3</v>
      </c>
      <c r="CV57" s="63">
        <f t="shared" si="1"/>
        <v>15.200000000000001</v>
      </c>
    </row>
    <row r="58" spans="1:100" ht="12.75">
      <c r="A58" s="58">
        <v>1943</v>
      </c>
      <c r="AC58" s="63">
        <v>27</v>
      </c>
      <c r="AE58" s="63">
        <f>BB58+BU58</f>
        <v>614.6</v>
      </c>
      <c r="BB58" s="63">
        <v>24.1</v>
      </c>
      <c r="BQ58" s="63">
        <f t="shared" si="0"/>
        <v>15.200000000000001</v>
      </c>
      <c r="BU58" s="63">
        <v>590.5</v>
      </c>
      <c r="BW58" s="63">
        <v>526</v>
      </c>
      <c r="CR58" s="63">
        <v>10.9</v>
      </c>
      <c r="CT58" s="63">
        <v>1.3</v>
      </c>
      <c r="CU58" s="63">
        <v>3</v>
      </c>
      <c r="CV58" s="63">
        <f t="shared" si="1"/>
        <v>15.200000000000001</v>
      </c>
    </row>
    <row r="59" spans="1:100" ht="12.75">
      <c r="A59" s="58">
        <v>1944</v>
      </c>
      <c r="AC59" s="63">
        <v>26</v>
      </c>
      <c r="BQ59" s="63">
        <f t="shared" si="0"/>
        <v>13.7</v>
      </c>
      <c r="CR59" s="63">
        <v>10.9</v>
      </c>
      <c r="CT59" s="63">
        <v>0.6</v>
      </c>
      <c r="CU59" s="63">
        <v>2.2</v>
      </c>
      <c r="CV59" s="63">
        <f t="shared" si="1"/>
        <v>13.7</v>
      </c>
    </row>
    <row r="60" spans="1:100" ht="12.75">
      <c r="A60" s="58">
        <v>1945</v>
      </c>
      <c r="AC60" s="63">
        <v>26</v>
      </c>
      <c r="BQ60" s="63">
        <f t="shared" si="0"/>
        <v>13.200000000000001</v>
      </c>
      <c r="CR60" s="63">
        <v>11</v>
      </c>
      <c r="CT60" s="63">
        <v>0.3</v>
      </c>
      <c r="CU60" s="63">
        <v>1.9</v>
      </c>
      <c r="CV60" s="63">
        <f t="shared" si="1"/>
        <v>13.200000000000001</v>
      </c>
    </row>
    <row r="61" spans="1:100" ht="12.75">
      <c r="A61" s="58">
        <v>1946</v>
      </c>
      <c r="AC61" s="63">
        <v>25</v>
      </c>
      <c r="BQ61" s="63">
        <f t="shared" si="0"/>
        <v>13.100000000000001</v>
      </c>
      <c r="CR61" s="63">
        <v>11</v>
      </c>
      <c r="CT61" s="63">
        <v>0.3</v>
      </c>
      <c r="CU61" s="63">
        <v>1.8</v>
      </c>
      <c r="CV61" s="63">
        <f t="shared" si="1"/>
        <v>13.100000000000001</v>
      </c>
    </row>
    <row r="62" spans="1:100" ht="12.75">
      <c r="A62" s="58">
        <v>1947</v>
      </c>
      <c r="AC62" s="63">
        <v>25</v>
      </c>
      <c r="BQ62" s="63">
        <f t="shared" si="0"/>
        <v>13</v>
      </c>
      <c r="CR62" s="63">
        <v>11</v>
      </c>
      <c r="CT62" s="63">
        <v>0.3</v>
      </c>
      <c r="CU62" s="63">
        <v>1.7</v>
      </c>
      <c r="CV62" s="63">
        <f t="shared" si="1"/>
        <v>13</v>
      </c>
    </row>
    <row r="63" spans="1:100" ht="12.75">
      <c r="A63" s="58">
        <v>1948</v>
      </c>
      <c r="AC63" s="63">
        <v>24</v>
      </c>
      <c r="BQ63" s="63">
        <f t="shared" si="0"/>
        <v>12.8</v>
      </c>
      <c r="CR63" s="63">
        <v>10.9</v>
      </c>
      <c r="CT63" s="63">
        <v>0.3</v>
      </c>
      <c r="CU63" s="63">
        <v>1.6</v>
      </c>
      <c r="CV63" s="63">
        <f t="shared" si="1"/>
        <v>12.8</v>
      </c>
    </row>
    <row r="64" spans="1:26" ht="12.75">
      <c r="A64" s="58">
        <v>1949</v>
      </c>
      <c r="Z64" s="63">
        <v>24.345</v>
      </c>
    </row>
    <row r="65" spans="1:75" ht="12.75">
      <c r="A65" s="58">
        <v>1950</v>
      </c>
      <c r="BW65" s="63">
        <v>642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849</v>
      </c>
    </row>
    <row r="73" ht="12.75">
      <c r="A73" s="58">
        <v>1958</v>
      </c>
    </row>
    <row r="74" spans="1:75" ht="12.75">
      <c r="A74" s="58">
        <v>1959</v>
      </c>
      <c r="BW74" s="63">
        <v>955</v>
      </c>
    </row>
    <row r="75" spans="1:34" ht="12.75">
      <c r="A75" s="58">
        <v>1960</v>
      </c>
      <c r="AH75" s="63">
        <v>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ht="12.75">
      <c r="A81" s="58">
        <v>1966</v>
      </c>
    </row>
    <row r="82" spans="1:59" ht="12.75">
      <c r="A82" s="58">
        <v>1967</v>
      </c>
      <c r="BG82" s="63" t="e">
        <f>NA()</f>
        <v>#N/A</v>
      </c>
    </row>
    <row r="83" ht="12.75">
      <c r="A83" s="58">
        <v>1968</v>
      </c>
    </row>
    <row r="84" ht="12.75">
      <c r="A84" s="58">
        <v>1969</v>
      </c>
    </row>
    <row r="85" ht="12.75">
      <c r="A85" s="58">
        <v>1970</v>
      </c>
    </row>
    <row r="86" spans="1:59" ht="12.75">
      <c r="A86" s="58">
        <v>1971</v>
      </c>
      <c r="F86" s="63" t="e">
        <f>AM86+BG86</f>
        <v>#N/A</v>
      </c>
      <c r="AM86" s="63">
        <v>455</v>
      </c>
      <c r="BG86" s="63" t="e">
        <f>NA()</f>
        <v>#N/A</v>
      </c>
    </row>
    <row r="87" ht="12.75">
      <c r="A87" s="58">
        <v>1972</v>
      </c>
    </row>
    <row r="88" ht="12.75">
      <c r="A88" s="58">
        <v>1973</v>
      </c>
    </row>
    <row r="89" ht="12.75">
      <c r="A89" s="58">
        <v>1974</v>
      </c>
    </row>
    <row r="90" ht="12.75">
      <c r="A90" s="58">
        <v>1975</v>
      </c>
    </row>
    <row r="91" ht="12.75">
      <c r="A91" s="58">
        <v>1976</v>
      </c>
    </row>
    <row r="92" spans="1:39" ht="12.75">
      <c r="A92" s="58">
        <v>1977</v>
      </c>
      <c r="AM92" s="63">
        <v>2906</v>
      </c>
    </row>
    <row r="93" ht="12.75">
      <c r="A93" s="58">
        <v>1978</v>
      </c>
    </row>
    <row r="94" ht="12.75">
      <c r="A94" s="58">
        <v>1979</v>
      </c>
    </row>
    <row r="95" ht="12.75">
      <c r="A95" s="58">
        <v>1980</v>
      </c>
    </row>
    <row r="96" ht="12.75">
      <c r="A96" s="58">
        <v>1981</v>
      </c>
    </row>
    <row r="97" ht="12.75">
      <c r="A97" s="58">
        <v>1982</v>
      </c>
    </row>
    <row r="98" ht="12.75">
      <c r="A98" s="58">
        <v>1983</v>
      </c>
    </row>
    <row r="99" spans="1:60" ht="12.75">
      <c r="A99" s="58">
        <v>1984</v>
      </c>
      <c r="BH99" s="63">
        <v>0.04</v>
      </c>
    </row>
    <row r="100" spans="1:60" ht="12.75">
      <c r="A100" s="58">
        <v>1985</v>
      </c>
      <c r="BH100" s="63">
        <v>0.2</v>
      </c>
    </row>
    <row r="101" spans="1:60" ht="12.75">
      <c r="A101" s="58">
        <v>1986</v>
      </c>
      <c r="BH101" s="63">
        <v>0.37</v>
      </c>
    </row>
    <row r="102" spans="1:60" ht="12.75">
      <c r="A102" s="58">
        <v>1987</v>
      </c>
      <c r="BH102" s="63">
        <v>0.5</v>
      </c>
    </row>
    <row r="103" spans="1:60" ht="12.75">
      <c r="A103" s="58">
        <v>1988</v>
      </c>
      <c r="BH103" s="63">
        <v>0.61</v>
      </c>
    </row>
    <row r="104" spans="1:60" ht="12.75">
      <c r="A104" s="58">
        <v>1989</v>
      </c>
      <c r="BH104" s="63">
        <v>0.84</v>
      </c>
    </row>
    <row r="105" spans="1:60" ht="12.75">
      <c r="A105" s="58">
        <v>1990</v>
      </c>
      <c r="BH105" s="63">
        <v>2.01</v>
      </c>
    </row>
    <row r="106" spans="1:60" ht="12.75">
      <c r="A106" s="58">
        <v>1991</v>
      </c>
      <c r="BH106" s="63">
        <v>11.58</v>
      </c>
    </row>
    <row r="107" spans="1:60" ht="12.75">
      <c r="A107" s="58">
        <v>1992</v>
      </c>
      <c r="BH107" s="63">
        <v>18.8</v>
      </c>
    </row>
    <row r="108" spans="1:60" ht="12.75">
      <c r="A108" s="58">
        <v>1993</v>
      </c>
      <c r="BH108" s="63">
        <v>21.49</v>
      </c>
    </row>
    <row r="109" spans="1:60" ht="12.75">
      <c r="A109" s="58">
        <v>1994</v>
      </c>
      <c r="BH109" s="63">
        <v>34.44</v>
      </c>
    </row>
    <row r="110" spans="1:60" ht="12.75">
      <c r="A110" s="58">
        <v>1995</v>
      </c>
      <c r="BH110" s="63">
        <v>39.84</v>
      </c>
    </row>
    <row r="111" spans="1:60" ht="12.75">
      <c r="A111" s="58">
        <v>1996</v>
      </c>
      <c r="BH111" s="63">
        <v>59.11</v>
      </c>
    </row>
    <row r="112" spans="1:60" ht="12.75">
      <c r="A112" s="58">
        <v>1997</v>
      </c>
      <c r="BH112" s="63">
        <v>60.13</v>
      </c>
    </row>
    <row r="113" spans="1:60" ht="12.75">
      <c r="A113" s="58">
        <v>1998</v>
      </c>
      <c r="BH113" s="63">
        <v>75.31</v>
      </c>
    </row>
    <row r="114" spans="1:60" ht="12.75">
      <c r="A114" s="58">
        <v>1999</v>
      </c>
      <c r="BH114" s="63">
        <v>84.26</v>
      </c>
    </row>
    <row r="115" spans="1:60" ht="12.75">
      <c r="A115" s="58">
        <v>2000</v>
      </c>
      <c r="BH115" s="63">
        <v>74.01</v>
      </c>
    </row>
    <row r="116" spans="1:60" ht="12.75">
      <c r="A116" s="58">
        <v>2001</v>
      </c>
      <c r="BH116" s="63">
        <v>78.36</v>
      </c>
    </row>
    <row r="117" spans="1:60" ht="12.75">
      <c r="A117" s="58">
        <v>2002</v>
      </c>
      <c r="BH117" s="63">
        <v>81.86</v>
      </c>
    </row>
  </sheetData>
  <mergeCells count="19">
    <mergeCell ref="CA1:CB1"/>
    <mergeCell ref="AD1:AI1"/>
    <mergeCell ref="AJ1:AQ1"/>
    <mergeCell ref="AT1:AY1"/>
    <mergeCell ref="AZ1:BC1"/>
    <mergeCell ref="A3:A4"/>
    <mergeCell ref="AR1:AS1"/>
    <mergeCell ref="BJ1:BK1"/>
    <mergeCell ref="BS1:BZ1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5.57421875" style="48" customWidth="1"/>
    <col min="2" max="26" width="9.140625" style="63" customWidth="1"/>
    <col min="27" max="27" width="6.421875" style="63" customWidth="1"/>
    <col min="28" max="31" width="9.140625" style="63" customWidth="1"/>
    <col min="32" max="32" width="6.57421875" style="63" customWidth="1"/>
    <col min="33" max="48" width="9.140625" style="63" customWidth="1"/>
    <col min="49" max="49" width="7.140625" style="63" customWidth="1"/>
    <col min="50" max="54" width="9.140625" style="63" customWidth="1"/>
    <col min="55" max="55" width="7.8515625" style="63" customWidth="1"/>
    <col min="56" max="66" width="9.140625" style="63" customWidth="1"/>
    <col min="67" max="67" width="7.140625" style="63" customWidth="1"/>
    <col min="68" max="16384" width="9.140625" style="63" customWidth="1"/>
  </cols>
  <sheetData>
    <row r="1" spans="1:95" ht="23.25" thickBot="1">
      <c r="A1" s="86" t="s">
        <v>202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103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 t="s">
        <v>225</v>
      </c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423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>
        <v>1930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1" ht="12.75">
      <c r="A7" s="55" t="s">
        <v>0</v>
      </c>
      <c r="BA7" s="85" t="s">
        <v>377</v>
      </c>
      <c r="CC7" s="85" t="s">
        <v>376</v>
      </c>
    </row>
    <row r="8" spans="1:92" ht="12.75">
      <c r="A8" s="56">
        <v>1865</v>
      </c>
      <c r="Y8" s="63">
        <v>1.824</v>
      </c>
      <c r="AW8" s="63">
        <v>1.824</v>
      </c>
      <c r="BO8" s="63">
        <f>Y8-AW8</f>
        <v>0</v>
      </c>
      <c r="CN8" s="63">
        <f>BO8-CF8</f>
        <v>0</v>
      </c>
    </row>
    <row r="9" spans="1:92" ht="12.75">
      <c r="A9" s="57">
        <v>1875</v>
      </c>
      <c r="Y9" s="63">
        <v>1.824</v>
      </c>
      <c r="AW9" s="63">
        <v>1.824</v>
      </c>
      <c r="BO9" s="63">
        <f>Y9-AW9</f>
        <v>0</v>
      </c>
      <c r="CN9" s="63">
        <f>BO9-CF9</f>
        <v>0</v>
      </c>
    </row>
    <row r="10" spans="1:91" ht="12.75">
      <c r="A10" s="58">
        <v>1880</v>
      </c>
      <c r="Z10" s="63">
        <v>1.959</v>
      </c>
      <c r="AV10" s="63">
        <v>1.724</v>
      </c>
      <c r="BN10" s="63">
        <v>0.1354</v>
      </c>
      <c r="CM10" s="63">
        <f>BN10-CE10</f>
        <v>0.1354</v>
      </c>
    </row>
    <row r="11" spans="1:92" ht="12.75">
      <c r="A11" s="58">
        <v>1885</v>
      </c>
      <c r="Y11" s="63">
        <v>2.084</v>
      </c>
      <c r="AW11" s="63">
        <v>1.824</v>
      </c>
      <c r="BO11" s="63">
        <f>Y11-AW11</f>
        <v>0.26</v>
      </c>
      <c r="CN11" s="63">
        <f>BO11-CF11</f>
        <v>0.26</v>
      </c>
    </row>
    <row r="12" spans="1:91" ht="12.75">
      <c r="A12" s="58">
        <v>1890</v>
      </c>
      <c r="Z12" s="63">
        <v>2.189</v>
      </c>
      <c r="AV12" s="63">
        <v>1.824</v>
      </c>
      <c r="BN12" s="63">
        <v>0.365</v>
      </c>
      <c r="CM12" s="63">
        <f>BN12-CE12</f>
        <v>0.365</v>
      </c>
    </row>
    <row r="13" spans="1:92" ht="12.75">
      <c r="A13" s="58">
        <v>1895</v>
      </c>
      <c r="Y13" s="63">
        <v>0.707</v>
      </c>
      <c r="AW13" s="63">
        <v>0.693</v>
      </c>
      <c r="BO13" s="63">
        <f>Y13-AW13</f>
        <v>0.014000000000000012</v>
      </c>
      <c r="CN13" s="63">
        <f>BO13-CF13</f>
        <v>0.014000000000000012</v>
      </c>
    </row>
    <row r="14" spans="1:94" ht="12.75">
      <c r="A14" s="58">
        <v>1897</v>
      </c>
      <c r="AF14" s="63">
        <f>BA14+BT14</f>
        <v>3</v>
      </c>
      <c r="BT14" s="63">
        <v>3</v>
      </c>
      <c r="CH14" s="63">
        <v>1</v>
      </c>
      <c r="CP14" s="63">
        <f>BT14-CH14</f>
        <v>2</v>
      </c>
    </row>
    <row r="15" ht="12.75">
      <c r="A15" s="58">
        <v>1900</v>
      </c>
    </row>
    <row r="16" ht="12.75">
      <c r="A16" s="58">
        <v>1901</v>
      </c>
    </row>
    <row r="17" spans="1:89" ht="12.75">
      <c r="A17" s="58">
        <v>1902</v>
      </c>
      <c r="P17" s="63">
        <v>5</v>
      </c>
      <c r="BJ17" s="63">
        <v>5</v>
      </c>
      <c r="CK17" s="63">
        <f>BJ17-CC17</f>
        <v>5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2.929</v>
      </c>
      <c r="AW20" s="63">
        <v>0.076</v>
      </c>
      <c r="BO20" s="63">
        <f>Y20-AW20</f>
        <v>2.8529999999999998</v>
      </c>
      <c r="CF20" s="63">
        <v>2.522</v>
      </c>
      <c r="CN20" s="63">
        <f>BO20-CF20</f>
        <v>0.33099999999999996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6</v>
      </c>
      <c r="BT23" s="63">
        <v>6</v>
      </c>
      <c r="CH23" s="63">
        <v>1</v>
      </c>
      <c r="CP23" s="63">
        <f>BT23-CH23</f>
        <v>5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15</v>
      </c>
      <c r="X28" s="63">
        <v>14.505</v>
      </c>
      <c r="Y28" s="63">
        <v>4.158</v>
      </c>
      <c r="Z28" s="63">
        <v>2.78</v>
      </c>
      <c r="AG28" s="63">
        <v>10</v>
      </c>
      <c r="AR28" s="63">
        <v>13</v>
      </c>
      <c r="AV28" s="63">
        <v>0.183</v>
      </c>
      <c r="AW28" s="63">
        <v>0.252</v>
      </c>
      <c r="BJ28" s="63">
        <v>2</v>
      </c>
      <c r="BN28" s="63">
        <v>2.597</v>
      </c>
      <c r="BO28" s="63">
        <f>Y28-AW28</f>
        <v>3.9060000000000006</v>
      </c>
      <c r="CE28" s="63">
        <v>2.597</v>
      </c>
      <c r="CF28" s="63">
        <v>2.887</v>
      </c>
      <c r="CK28" s="63">
        <f>BJ28-CC28</f>
        <v>2</v>
      </c>
      <c r="CM28" s="63">
        <f>BN28-CE28</f>
        <v>0</v>
      </c>
      <c r="CN28" s="63">
        <f>BO28-CF28</f>
        <v>1.0190000000000006</v>
      </c>
    </row>
    <row r="29" spans="1:94" ht="12.75">
      <c r="A29" s="58">
        <v>1914</v>
      </c>
      <c r="D29" s="63">
        <f>AK29+BE29</f>
        <v>41</v>
      </c>
      <c r="R29" s="63">
        <f>AS29+BK29</f>
        <v>2</v>
      </c>
      <c r="V29" s="63">
        <f>AU29+BM29</f>
        <v>30</v>
      </c>
      <c r="AD29" s="63">
        <f>AZ29+BS29</f>
        <v>9</v>
      </c>
      <c r="AF29" s="63">
        <f>BA29+BT29</f>
        <v>7.6</v>
      </c>
      <c r="AK29" s="63">
        <v>1</v>
      </c>
      <c r="AU29" s="63">
        <v>1</v>
      </c>
      <c r="AZ29" s="63">
        <v>0</v>
      </c>
      <c r="BE29" s="63">
        <v>40</v>
      </c>
      <c r="BK29" s="63">
        <v>2</v>
      </c>
      <c r="BM29" s="63">
        <v>29</v>
      </c>
      <c r="BS29" s="63">
        <v>9</v>
      </c>
      <c r="BT29" s="63">
        <v>7.6</v>
      </c>
      <c r="CH29" s="63">
        <v>3.6</v>
      </c>
      <c r="CL29" s="63">
        <f>BL29-CD29</f>
        <v>0</v>
      </c>
      <c r="CP29" s="63">
        <f>BT29-CH29</f>
        <v>3.9999999999999996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7.6</v>
      </c>
      <c r="BT34" s="63">
        <v>7.6</v>
      </c>
      <c r="CH34" s="63">
        <v>3.6</v>
      </c>
      <c r="CP34" s="63">
        <f>BT34-CH34</f>
        <v>3.9999999999999996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T39" s="63">
        <v>7.6</v>
      </c>
      <c r="CH39" s="63">
        <v>3.6</v>
      </c>
      <c r="CP39" s="63">
        <f>BT39-CH39</f>
        <v>3.9999999999999996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Z43" s="63" t="e">
        <f>NA()</f>
        <v>#N/A</v>
      </c>
      <c r="CM43" s="63">
        <f>BN43-CE43</f>
        <v>0</v>
      </c>
    </row>
    <row r="44" spans="1:94" ht="12.75">
      <c r="A44" s="58">
        <v>1929</v>
      </c>
      <c r="X44" s="63">
        <v>22.683</v>
      </c>
      <c r="AF44" s="63">
        <f>BA44+BT44</f>
        <v>11.1</v>
      </c>
      <c r="AG44" s="63">
        <v>25</v>
      </c>
      <c r="BT44" s="63">
        <v>11.1</v>
      </c>
      <c r="BV44" s="63">
        <v>11.8</v>
      </c>
      <c r="BW44" s="63">
        <v>12</v>
      </c>
      <c r="CH44" s="63">
        <v>0</v>
      </c>
      <c r="CP44" s="63">
        <f>BT44-CH44</f>
        <v>11.1</v>
      </c>
    </row>
    <row r="45" spans="1:73" ht="12.75">
      <c r="A45" s="58">
        <v>1930</v>
      </c>
      <c r="AE45" s="63">
        <v>11.8</v>
      </c>
      <c r="BU45" s="63">
        <v>11.8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ht="12.75">
      <c r="A49" s="58">
        <v>1934</v>
      </c>
    </row>
    <row r="50" spans="1:86" ht="12.75">
      <c r="A50" s="58">
        <v>1935</v>
      </c>
      <c r="CH50" s="63">
        <v>0</v>
      </c>
    </row>
    <row r="51" spans="1:75" ht="12.75">
      <c r="A51" s="58">
        <v>1936</v>
      </c>
      <c r="BU51" s="63">
        <v>4.94</v>
      </c>
      <c r="BV51" s="63">
        <v>4.94</v>
      </c>
      <c r="BW51" s="63">
        <v>5</v>
      </c>
    </row>
    <row r="52" ht="12.75">
      <c r="A52" s="58">
        <v>1937</v>
      </c>
    </row>
    <row r="53" spans="1:95" ht="12.75">
      <c r="A53" s="58">
        <v>1938</v>
      </c>
      <c r="E53" s="63">
        <v>39</v>
      </c>
      <c r="AB53" s="63">
        <v>20</v>
      </c>
      <c r="AI53" s="63">
        <v>5</v>
      </c>
      <c r="BX53" s="63">
        <v>5</v>
      </c>
      <c r="CO53" s="63">
        <f>BP53-CG53</f>
        <v>0</v>
      </c>
      <c r="CQ53" s="63">
        <f>BX53-CI53</f>
        <v>5</v>
      </c>
    </row>
    <row r="54" spans="1:91" ht="12.75">
      <c r="A54" s="58">
        <v>1939</v>
      </c>
      <c r="Z54" s="63">
        <v>4.363</v>
      </c>
      <c r="CM54" s="63">
        <f>BN54-CE54</f>
        <v>0</v>
      </c>
    </row>
    <row r="55" spans="1:74" ht="12.75">
      <c r="A55" s="58">
        <v>1940</v>
      </c>
      <c r="BV55" s="63">
        <v>5.1</v>
      </c>
    </row>
    <row r="56" ht="12.75">
      <c r="A56" s="58">
        <v>1941</v>
      </c>
    </row>
    <row r="57" ht="12.75">
      <c r="A57" s="58">
        <v>1942</v>
      </c>
    </row>
    <row r="58" spans="1:75" ht="12.75">
      <c r="A58" s="58">
        <v>1943</v>
      </c>
      <c r="AE58" s="63" t="e">
        <f>BB58+BU58</f>
        <v>#N/A</v>
      </c>
      <c r="BB58" s="63">
        <v>0.3</v>
      </c>
      <c r="BU58" s="63" t="e">
        <f>NA()</f>
        <v>#N/A</v>
      </c>
      <c r="BW58" s="63">
        <v>11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spans="1:26" ht="12.75">
      <c r="A64" s="58">
        <v>1949</v>
      </c>
      <c r="Z64" s="63">
        <v>4.363</v>
      </c>
    </row>
    <row r="65" spans="1:75" ht="12.75">
      <c r="A65" s="58">
        <v>1950</v>
      </c>
      <c r="BW65" s="63">
        <v>14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42</v>
      </c>
    </row>
    <row r="73" ht="12.75">
      <c r="A73" s="58">
        <v>1958</v>
      </c>
    </row>
    <row r="74" spans="1:75" ht="12.75">
      <c r="A74" s="58">
        <v>1959</v>
      </c>
      <c r="BW74" s="63">
        <v>51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ht="12.75">
      <c r="A81" s="58">
        <v>1966</v>
      </c>
    </row>
    <row r="82" spans="1:59" ht="12.75">
      <c r="A82" s="58">
        <v>1967</v>
      </c>
      <c r="BG82" s="63">
        <v>82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0">
        <v>364.311</v>
      </c>
      <c r="AO85" s="100">
        <v>244.561</v>
      </c>
      <c r="AP85" s="100">
        <v>195.361</v>
      </c>
      <c r="AQ85" s="100">
        <v>49.2</v>
      </c>
    </row>
    <row r="86" spans="1:59" ht="12.75">
      <c r="A86" s="58">
        <v>1971</v>
      </c>
      <c r="F86" s="63">
        <f>AM86+BG86</f>
        <v>559</v>
      </c>
      <c r="AM86" s="63">
        <v>259</v>
      </c>
      <c r="AN86" s="100"/>
      <c r="AO86" s="100"/>
      <c r="AP86" s="100"/>
      <c r="AQ86" s="100"/>
      <c r="BG86" s="63">
        <v>300</v>
      </c>
    </row>
    <row r="87" spans="1:43" ht="12.75">
      <c r="A87" s="58">
        <v>1972</v>
      </c>
      <c r="AN87" s="100"/>
      <c r="AO87" s="100"/>
      <c r="AP87" s="100"/>
      <c r="AQ87" s="100"/>
    </row>
    <row r="88" spans="1:43" ht="12.75">
      <c r="A88" s="58">
        <v>1973</v>
      </c>
      <c r="AN88" s="100"/>
      <c r="AO88" s="100"/>
      <c r="AP88" s="100"/>
      <c r="AQ88" s="100"/>
    </row>
    <row r="89" spans="1:43" ht="12.75">
      <c r="A89" s="58">
        <v>1974</v>
      </c>
      <c r="AN89" s="100"/>
      <c r="AO89" s="100"/>
      <c r="AP89" s="100"/>
      <c r="AQ89" s="100"/>
    </row>
    <row r="90" spans="1:43" ht="12.75">
      <c r="A90" s="58">
        <v>1975</v>
      </c>
      <c r="AN90" s="100"/>
      <c r="AO90" s="100"/>
      <c r="AP90" s="100"/>
      <c r="AQ90" s="100"/>
    </row>
    <row r="91" spans="1:43" ht="12.75">
      <c r="A91" s="58">
        <v>1976</v>
      </c>
      <c r="AN91" s="100"/>
      <c r="AO91" s="100"/>
      <c r="AP91" s="100"/>
      <c r="AQ91" s="100"/>
    </row>
    <row r="92" spans="1:59" ht="12.75">
      <c r="A92" s="58">
        <v>1977</v>
      </c>
      <c r="F92" s="63">
        <f>AM92+BG92</f>
        <v>1925</v>
      </c>
      <c r="AM92" s="63">
        <v>1345</v>
      </c>
      <c r="AN92" s="100"/>
      <c r="AO92" s="100"/>
      <c r="AP92" s="100"/>
      <c r="AQ92" s="100"/>
      <c r="BG92" s="63">
        <v>580</v>
      </c>
    </row>
    <row r="93" spans="1:43" ht="12.75">
      <c r="A93" s="58">
        <v>1978</v>
      </c>
      <c r="AN93" s="100"/>
      <c r="AO93" s="100"/>
      <c r="AP93" s="100"/>
      <c r="AQ93" s="100"/>
    </row>
    <row r="94" spans="1:43" ht="12.75">
      <c r="A94" s="58">
        <v>1979</v>
      </c>
      <c r="AN94" s="100"/>
      <c r="AO94" s="100"/>
      <c r="AP94" s="100"/>
      <c r="AQ94" s="100"/>
    </row>
    <row r="95" spans="1:61" ht="12.75">
      <c r="A95" s="58">
        <v>1980</v>
      </c>
      <c r="AN95" s="100">
        <v>5997.483</v>
      </c>
      <c r="AO95" s="100">
        <v>4422.444</v>
      </c>
      <c r="AP95" s="100">
        <v>3300.944</v>
      </c>
      <c r="AQ95" s="100">
        <v>1121.5</v>
      </c>
      <c r="BH95" s="63">
        <v>719.4</v>
      </c>
      <c r="BI95" s="63" t="e">
        <f>NA()</f>
        <v>#N/A</v>
      </c>
    </row>
    <row r="96" spans="1:61" ht="12.75">
      <c r="A96" s="58">
        <v>1981</v>
      </c>
      <c r="AN96" s="100"/>
      <c r="AO96" s="100"/>
      <c r="AP96" s="100"/>
      <c r="AQ96" s="100"/>
      <c r="BH96" s="63">
        <v>779.2</v>
      </c>
      <c r="BI96" s="63" t="e">
        <f>NA()</f>
        <v>#N/A</v>
      </c>
    </row>
    <row r="97" spans="1:61" ht="12.75">
      <c r="A97" s="58">
        <v>1982</v>
      </c>
      <c r="AN97" s="100"/>
      <c r="AO97" s="100"/>
      <c r="AP97" s="100"/>
      <c r="AQ97" s="100"/>
      <c r="BH97" s="63">
        <v>819.5</v>
      </c>
      <c r="BI97" s="63" t="e">
        <f>NA()</f>
        <v>#N/A</v>
      </c>
    </row>
    <row r="98" spans="1:61" ht="12.75">
      <c r="A98" s="58">
        <v>1983</v>
      </c>
      <c r="AN98" s="100"/>
      <c r="AO98" s="100"/>
      <c r="AP98" s="100"/>
      <c r="AQ98" s="100"/>
      <c r="BH98" s="63">
        <v>869.4</v>
      </c>
      <c r="BI98" s="63" t="e">
        <f>NA()</f>
        <v>#N/A</v>
      </c>
    </row>
    <row r="99" spans="1:61" ht="12.75">
      <c r="A99" s="58">
        <v>1984</v>
      </c>
      <c r="AN99" s="100"/>
      <c r="AO99" s="100"/>
      <c r="AP99" s="100"/>
      <c r="AQ99" s="100"/>
      <c r="BH99" s="63">
        <v>919.7</v>
      </c>
      <c r="BI99" s="63" t="e">
        <f>NA()</f>
        <v>#N/A</v>
      </c>
    </row>
    <row r="100" spans="1:61" ht="12.75">
      <c r="A100" s="58">
        <v>1985</v>
      </c>
      <c r="AN100" s="100"/>
      <c r="AO100" s="100"/>
      <c r="AP100" s="100"/>
      <c r="AQ100" s="100"/>
      <c r="BH100" s="63">
        <v>981.7</v>
      </c>
      <c r="BI100" s="63" t="e">
        <f>NA()</f>
        <v>#N/A</v>
      </c>
    </row>
    <row r="101" spans="1:61" ht="12.75">
      <c r="A101" s="58">
        <v>1986</v>
      </c>
      <c r="AN101" s="100"/>
      <c r="AO101" s="100"/>
      <c r="AP101" s="100"/>
      <c r="AQ101" s="100"/>
      <c r="BH101" s="63">
        <v>1051.7</v>
      </c>
      <c r="BI101" s="63" t="e">
        <f>NA()</f>
        <v>#N/A</v>
      </c>
    </row>
    <row r="102" spans="1:61" ht="12.75">
      <c r="A102" s="58">
        <v>1987</v>
      </c>
      <c r="AN102" s="100"/>
      <c r="AO102" s="100"/>
      <c r="AP102" s="100"/>
      <c r="AQ102" s="100"/>
      <c r="BH102" s="63">
        <v>1126.8</v>
      </c>
      <c r="BI102" s="63" t="e">
        <f>NA()</f>
        <v>#N/A</v>
      </c>
    </row>
    <row r="103" spans="1:61" ht="12.75">
      <c r="A103" s="58">
        <v>1988</v>
      </c>
      <c r="AN103" s="100"/>
      <c r="AO103" s="100"/>
      <c r="AP103" s="100"/>
      <c r="AQ103" s="100"/>
      <c r="BH103" s="63">
        <v>1207.1</v>
      </c>
      <c r="BI103" s="63" t="e">
        <f>NA()</f>
        <v>#N/A</v>
      </c>
    </row>
    <row r="104" spans="1:61" ht="12.75">
      <c r="A104" s="58">
        <v>1989</v>
      </c>
      <c r="AN104" s="100"/>
      <c r="AO104" s="100"/>
      <c r="AP104" s="100"/>
      <c r="AQ104" s="100"/>
      <c r="BH104" s="63">
        <v>1287.4</v>
      </c>
      <c r="BI104" s="63" t="e">
        <f>NA()</f>
        <v>#N/A</v>
      </c>
    </row>
    <row r="105" spans="1:61" ht="12.75">
      <c r="A105" s="58">
        <v>1990</v>
      </c>
      <c r="AN105" s="100">
        <v>12107.263</v>
      </c>
      <c r="AO105" s="100">
        <v>10028.669</v>
      </c>
      <c r="AP105" s="100">
        <v>9865.108</v>
      </c>
      <c r="AQ105" s="100">
        <v>163.561</v>
      </c>
      <c r="BH105" s="63">
        <v>1626</v>
      </c>
      <c r="BI105" s="63" t="e">
        <f>NA()</f>
        <v>#N/A</v>
      </c>
    </row>
    <row r="106" spans="1:61" ht="12.75">
      <c r="A106" s="58">
        <v>1991</v>
      </c>
      <c r="AN106" s="100"/>
      <c r="AO106" s="100"/>
      <c r="AP106" s="100"/>
      <c r="AQ106" s="100"/>
      <c r="BH106" s="63">
        <v>1788.25</v>
      </c>
      <c r="BI106" s="63" t="e">
        <f>NA()</f>
        <v>#N/A</v>
      </c>
    </row>
    <row r="107" spans="1:61" ht="12.75">
      <c r="A107" s="58">
        <v>1992</v>
      </c>
      <c r="AN107" s="100"/>
      <c r="AO107" s="100"/>
      <c r="AP107" s="100"/>
      <c r="AQ107" s="100"/>
      <c r="BH107" s="63">
        <v>1976.49</v>
      </c>
      <c r="BI107" s="63" t="e">
        <f>NA()</f>
        <v>#N/A</v>
      </c>
    </row>
    <row r="108" spans="1:61" ht="12.75">
      <c r="A108" s="58">
        <v>1993</v>
      </c>
      <c r="AN108" s="100"/>
      <c r="AO108" s="100"/>
      <c r="AP108" s="100"/>
      <c r="AQ108" s="100"/>
      <c r="BH108" s="63">
        <v>2589.8</v>
      </c>
      <c r="BI108" s="63" t="e">
        <f>NA()</f>
        <v>#N/A</v>
      </c>
    </row>
    <row r="109" spans="1:61" ht="12.75">
      <c r="A109" s="58">
        <v>1994</v>
      </c>
      <c r="G109" t="s">
        <v>420</v>
      </c>
      <c r="H109" t="s">
        <v>420</v>
      </c>
      <c r="I109" t="s">
        <v>420</v>
      </c>
      <c r="J109" t="s">
        <v>420</v>
      </c>
      <c r="K109" t="s">
        <v>420</v>
      </c>
      <c r="AN109" s="100"/>
      <c r="AO109" s="100"/>
      <c r="AP109" s="100"/>
      <c r="AQ109" s="100"/>
      <c r="BH109" s="63">
        <v>3166.13</v>
      </c>
      <c r="BI109" s="63" t="e">
        <f>NA()</f>
        <v>#N/A</v>
      </c>
    </row>
    <row r="110" spans="1:61" ht="12.75">
      <c r="A110" s="58">
        <v>1995</v>
      </c>
      <c r="G110" t="s">
        <v>415</v>
      </c>
      <c r="H110" t="s">
        <v>416</v>
      </c>
      <c r="I110" t="s">
        <v>417</v>
      </c>
      <c r="J110" t="s">
        <v>418</v>
      </c>
      <c r="K110" t="s">
        <v>419</v>
      </c>
      <c r="AN110" s="100">
        <v>13993.57</v>
      </c>
      <c r="AO110" s="100">
        <v>12507.697</v>
      </c>
      <c r="AP110" s="100">
        <v>12067.697</v>
      </c>
      <c r="AQ110" s="100">
        <v>440</v>
      </c>
      <c r="BH110" s="63">
        <v>3618.59</v>
      </c>
      <c r="BI110" s="63">
        <v>72.92</v>
      </c>
    </row>
    <row r="111" spans="1:61" ht="12.75">
      <c r="A111" s="58">
        <v>1996</v>
      </c>
      <c r="G111" s="63">
        <v>2649.85</v>
      </c>
      <c r="H111" s="63">
        <v>673.6</v>
      </c>
      <c r="I111" s="63">
        <v>19441.9</v>
      </c>
      <c r="J111" s="63">
        <v>4118.3</v>
      </c>
      <c r="K111" s="63">
        <v>6039.2</v>
      </c>
      <c r="AN111" s="100">
        <v>14495.116</v>
      </c>
      <c r="AO111" s="100">
        <v>12763.777</v>
      </c>
      <c r="AP111" s="100">
        <v>12443.777</v>
      </c>
      <c r="AQ111" s="100">
        <v>320</v>
      </c>
      <c r="BH111" s="63">
        <v>4118.24</v>
      </c>
      <c r="BI111" s="63">
        <v>96.27</v>
      </c>
    </row>
    <row r="112" spans="1:61" ht="12.75">
      <c r="A112" s="58">
        <v>1997</v>
      </c>
      <c r="G112" s="63">
        <v>2941.99</v>
      </c>
      <c r="H112" s="63">
        <v>714.7</v>
      </c>
      <c r="I112" s="63">
        <v>20912.1</v>
      </c>
      <c r="J112" s="63">
        <v>4842.2</v>
      </c>
      <c r="K112" s="63">
        <v>6382.2</v>
      </c>
      <c r="AN112" s="100">
        <v>15418.456</v>
      </c>
      <c r="AO112" s="100">
        <v>13216.183</v>
      </c>
      <c r="AP112" s="100">
        <v>12876.183</v>
      </c>
      <c r="AQ112" s="100">
        <v>340</v>
      </c>
      <c r="BH112" s="63">
        <v>4842.18</v>
      </c>
      <c r="BI112" s="63">
        <v>353.1</v>
      </c>
    </row>
    <row r="113" spans="1:61" ht="12.75">
      <c r="A113" s="58">
        <v>1998</v>
      </c>
      <c r="G113" s="63">
        <v>2386.53</v>
      </c>
      <c r="H113" s="63">
        <v>618.7</v>
      </c>
      <c r="I113" s="63">
        <v>23254.7</v>
      </c>
      <c r="J113" s="63">
        <v>5712.2</v>
      </c>
      <c r="K113" s="63">
        <v>6436.6</v>
      </c>
      <c r="AN113" s="100">
        <v>15640.176</v>
      </c>
      <c r="AO113" s="100">
        <v>13299.047</v>
      </c>
      <c r="AP113" s="100">
        <v>13089.047</v>
      </c>
      <c r="AQ113" s="100">
        <v>210</v>
      </c>
      <c r="BH113" s="63">
        <v>5712.15</v>
      </c>
      <c r="BI113" s="63">
        <v>269.54</v>
      </c>
    </row>
    <row r="114" spans="1:61" ht="12.75">
      <c r="A114" s="58">
        <v>1999</v>
      </c>
      <c r="G114" s="63">
        <v>1318.89</v>
      </c>
      <c r="H114" s="63">
        <v>444.70099999999996</v>
      </c>
      <c r="I114" s="63">
        <v>23415.9</v>
      </c>
      <c r="J114" s="63">
        <v>6360.6</v>
      </c>
      <c r="K114" s="63">
        <v>6465.4</v>
      </c>
      <c r="AN114" s="100">
        <v>15305.342</v>
      </c>
      <c r="AO114" s="100">
        <v>14058.835</v>
      </c>
      <c r="AP114" s="100">
        <v>13555.835</v>
      </c>
      <c r="AQ114" s="100">
        <v>503</v>
      </c>
      <c r="BH114" s="63">
        <v>6360.56</v>
      </c>
      <c r="BI114" s="63">
        <v>269.54</v>
      </c>
    </row>
    <row r="115" spans="1:61" ht="12.75">
      <c r="A115" s="58">
        <v>2000</v>
      </c>
      <c r="G115" s="63">
        <v>1903.56</v>
      </c>
      <c r="H115" s="63">
        <v>723.9</v>
      </c>
      <c r="I115" s="63">
        <v>21486.4</v>
      </c>
      <c r="J115" s="63">
        <v>7080.6</v>
      </c>
      <c r="K115" s="63">
        <v>4016.6</v>
      </c>
      <c r="AN115" s="100">
        <v>13252.198</v>
      </c>
      <c r="AO115" s="100">
        <v>12122.279</v>
      </c>
      <c r="AP115" s="100">
        <v>11337.279</v>
      </c>
      <c r="AQ115" s="100">
        <v>785</v>
      </c>
      <c r="BH115" s="63">
        <v>7080.59</v>
      </c>
      <c r="BI115" s="63">
        <v>269.54</v>
      </c>
    </row>
    <row r="116" spans="1:61" ht="12.75">
      <c r="A116" s="58">
        <v>2001</v>
      </c>
      <c r="G116" s="63">
        <v>2172.88</v>
      </c>
      <c r="H116" s="63">
        <v>1099.3</v>
      </c>
      <c r="I116" s="63">
        <v>23901.8</v>
      </c>
      <c r="J116" s="63">
        <v>8410.4</v>
      </c>
      <c r="K116" s="63">
        <v>4134.1</v>
      </c>
      <c r="AN116" s="100">
        <v>13909.637</v>
      </c>
      <c r="AO116" s="100">
        <v>12219.926</v>
      </c>
      <c r="AP116" s="100">
        <v>11148.561</v>
      </c>
      <c r="AQ116" s="100">
        <v>1071.365</v>
      </c>
      <c r="BH116" s="63">
        <v>8410.41</v>
      </c>
      <c r="BI116" s="63">
        <v>269.54</v>
      </c>
    </row>
    <row r="117" spans="1:61" ht="12.75">
      <c r="A117" s="58">
        <v>2002</v>
      </c>
      <c r="G117" s="63">
        <v>2709.39</v>
      </c>
      <c r="H117" s="63">
        <v>1701.49</v>
      </c>
      <c r="I117" s="63">
        <v>26791.8</v>
      </c>
      <c r="J117" s="63">
        <v>9685.73</v>
      </c>
      <c r="K117" s="63">
        <v>4134.39</v>
      </c>
      <c r="BH117" s="63">
        <v>9685.71</v>
      </c>
      <c r="BI117" s="63">
        <v>269.55</v>
      </c>
    </row>
  </sheetData>
  <mergeCells count="19">
    <mergeCell ref="CA1:CB1"/>
    <mergeCell ref="AD1:AI1"/>
    <mergeCell ref="AJ1:AQ1"/>
    <mergeCell ref="AR1:AS1"/>
    <mergeCell ref="AZ1:BC1"/>
    <mergeCell ref="BJ1:BK1"/>
    <mergeCell ref="BS1:BZ1"/>
    <mergeCell ref="AT1:AY1"/>
    <mergeCell ref="A3:A4"/>
    <mergeCell ref="BD1:BI1"/>
    <mergeCell ref="BL1:BR1"/>
    <mergeCell ref="B1:G1"/>
    <mergeCell ref="L1:O1"/>
    <mergeCell ref="P1:S1"/>
    <mergeCell ref="T1:AC1"/>
    <mergeCell ref="CH1:CI1"/>
    <mergeCell ref="CD1:CG1"/>
    <mergeCell ref="CL1:CO1"/>
    <mergeCell ref="CP1:CQ1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Q117"/>
  <sheetViews>
    <sheetView workbookViewId="0" topLeftCell="A1">
      <pane xSplit="1" ySplit="6" topLeftCell="C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2" sqref="F92"/>
    </sheetView>
  </sheetViews>
  <sheetFormatPr defaultColWidth="9.140625" defaultRowHeight="12.75"/>
  <cols>
    <col min="1" max="1" width="9.140625" style="48" customWidth="1"/>
    <col min="2" max="31" width="9.140625" style="63" customWidth="1"/>
    <col min="32" max="32" width="7.8515625" style="63" customWidth="1"/>
    <col min="33" max="54" width="9.140625" style="63" customWidth="1"/>
    <col min="55" max="55" width="8.140625" style="63" customWidth="1"/>
    <col min="56" max="16384" width="9.140625" style="63" customWidth="1"/>
  </cols>
  <sheetData>
    <row r="1" spans="1:95" ht="23.25" thickBot="1">
      <c r="A1" s="86" t="s">
        <v>220</v>
      </c>
      <c r="B1" s="103" t="s">
        <v>151</v>
      </c>
      <c r="C1" s="104"/>
      <c r="D1" s="104"/>
      <c r="E1" s="104"/>
      <c r="F1" s="104"/>
      <c r="G1" s="105"/>
      <c r="H1" s="59"/>
      <c r="I1" s="59"/>
      <c r="J1" s="59"/>
      <c r="K1" s="59"/>
      <c r="L1" s="103" t="s">
        <v>158</v>
      </c>
      <c r="M1" s="104"/>
      <c r="N1" s="104"/>
      <c r="O1" s="105"/>
      <c r="P1" s="103" t="s">
        <v>160</v>
      </c>
      <c r="Q1" s="104"/>
      <c r="R1" s="104"/>
      <c r="S1" s="105"/>
      <c r="T1" s="106" t="s">
        <v>162</v>
      </c>
      <c r="U1" s="107"/>
      <c r="V1" s="107"/>
      <c r="W1" s="107"/>
      <c r="X1" s="107"/>
      <c r="Y1" s="107"/>
      <c r="Z1" s="107"/>
      <c r="AA1" s="107"/>
      <c r="AB1" s="107"/>
      <c r="AC1" s="108"/>
      <c r="AD1" s="106" t="s">
        <v>166</v>
      </c>
      <c r="AE1" s="107"/>
      <c r="AF1" s="107"/>
      <c r="AG1" s="107"/>
      <c r="AH1" s="107"/>
      <c r="AI1" s="108"/>
      <c r="AJ1" s="106" t="s">
        <v>168</v>
      </c>
      <c r="AK1" s="107"/>
      <c r="AL1" s="107"/>
      <c r="AM1" s="107"/>
      <c r="AN1" s="107"/>
      <c r="AO1" s="107"/>
      <c r="AP1" s="107"/>
      <c r="AQ1" s="108"/>
      <c r="AR1" s="109" t="s">
        <v>170</v>
      </c>
      <c r="AS1" s="110"/>
      <c r="AT1" s="106" t="s">
        <v>171</v>
      </c>
      <c r="AU1" s="107"/>
      <c r="AV1" s="107"/>
      <c r="AW1" s="107"/>
      <c r="AX1" s="107"/>
      <c r="AY1" s="108"/>
      <c r="AZ1" s="109" t="s">
        <v>173</v>
      </c>
      <c r="BA1" s="111"/>
      <c r="BB1" s="111"/>
      <c r="BC1" s="111"/>
      <c r="BD1" s="113" t="s">
        <v>174</v>
      </c>
      <c r="BE1" s="114"/>
      <c r="BF1" s="114"/>
      <c r="BG1" s="114"/>
      <c r="BH1" s="114"/>
      <c r="BI1" s="115"/>
      <c r="BJ1" s="109" t="s">
        <v>176</v>
      </c>
      <c r="BK1" s="110"/>
      <c r="BL1" s="109" t="s">
        <v>177</v>
      </c>
      <c r="BM1" s="111"/>
      <c r="BN1" s="111"/>
      <c r="BO1" s="111"/>
      <c r="BP1" s="111"/>
      <c r="BQ1" s="111"/>
      <c r="BR1" s="110"/>
      <c r="BS1" s="109" t="s">
        <v>179</v>
      </c>
      <c r="BT1" s="111"/>
      <c r="BU1" s="111"/>
      <c r="BV1" s="111"/>
      <c r="BW1" s="111"/>
      <c r="BX1" s="111"/>
      <c r="BY1" s="111"/>
      <c r="BZ1" s="110"/>
      <c r="CA1" s="109" t="s">
        <v>180</v>
      </c>
      <c r="CB1" s="110"/>
      <c r="CC1" s="60" t="s">
        <v>181</v>
      </c>
      <c r="CD1" s="109" t="s">
        <v>182</v>
      </c>
      <c r="CE1" s="111"/>
      <c r="CF1" s="111"/>
      <c r="CG1" s="110"/>
      <c r="CH1" s="109" t="s">
        <v>184</v>
      </c>
      <c r="CI1" s="110"/>
      <c r="CJ1" s="60" t="s">
        <v>185</v>
      </c>
      <c r="CK1" s="60" t="s">
        <v>186</v>
      </c>
      <c r="CL1" s="109" t="s">
        <v>188</v>
      </c>
      <c r="CM1" s="111"/>
      <c r="CN1" s="111"/>
      <c r="CO1" s="110"/>
      <c r="CP1" s="109" t="s">
        <v>190</v>
      </c>
      <c r="CQ1" s="110"/>
    </row>
    <row r="2" spans="1:95" ht="12.75">
      <c r="A2" s="49" t="s">
        <v>191</v>
      </c>
      <c r="B2" s="64" t="s">
        <v>153</v>
      </c>
      <c r="C2" s="64" t="s">
        <v>152</v>
      </c>
      <c r="D2" s="64" t="s">
        <v>154</v>
      </c>
      <c r="E2" s="64" t="s">
        <v>132</v>
      </c>
      <c r="F2" s="64" t="s">
        <v>414</v>
      </c>
      <c r="G2" s="64" t="s">
        <v>9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152</v>
      </c>
      <c r="M2" s="64" t="s">
        <v>154</v>
      </c>
      <c r="N2" s="64" t="s">
        <v>132</v>
      </c>
      <c r="O2" s="64" t="s">
        <v>159</v>
      </c>
      <c r="P2" s="64" t="s">
        <v>161</v>
      </c>
      <c r="Q2" s="64" t="s">
        <v>27</v>
      </c>
      <c r="R2" s="64" t="s">
        <v>30</v>
      </c>
      <c r="S2" s="64" t="s">
        <v>164</v>
      </c>
      <c r="T2" s="64" t="s">
        <v>163</v>
      </c>
      <c r="U2" s="64" t="s">
        <v>34</v>
      </c>
      <c r="V2" s="64" t="s">
        <v>36</v>
      </c>
      <c r="W2" s="64" t="s">
        <v>37</v>
      </c>
      <c r="X2" s="64" t="s">
        <v>40</v>
      </c>
      <c r="Y2" s="64" t="s">
        <v>44</v>
      </c>
      <c r="Z2" s="64" t="s">
        <v>47</v>
      </c>
      <c r="AA2" s="64" t="s">
        <v>51</v>
      </c>
      <c r="AB2" s="64" t="s">
        <v>53</v>
      </c>
      <c r="AC2" s="64" t="s">
        <v>54</v>
      </c>
      <c r="AD2" s="64" t="s">
        <v>154</v>
      </c>
      <c r="AE2" s="64" t="s">
        <v>59</v>
      </c>
      <c r="AF2" s="64" t="s">
        <v>62</v>
      </c>
      <c r="AG2" s="64" t="s">
        <v>40</v>
      </c>
      <c r="AH2" s="64" t="s">
        <v>37</v>
      </c>
      <c r="AI2" s="64" t="s">
        <v>53</v>
      </c>
      <c r="AJ2" s="64" t="s">
        <v>167</v>
      </c>
      <c r="AK2" s="64" t="s">
        <v>68</v>
      </c>
      <c r="AL2" s="64" t="s">
        <v>53</v>
      </c>
      <c r="AM2" s="64" t="s">
        <v>70</v>
      </c>
      <c r="AN2" s="64" t="s">
        <v>72</v>
      </c>
      <c r="AO2" s="64" t="s">
        <v>75</v>
      </c>
      <c r="AP2" s="64" t="s">
        <v>76</v>
      </c>
      <c r="AQ2" s="64" t="s">
        <v>77</v>
      </c>
      <c r="AR2" s="64" t="s">
        <v>161</v>
      </c>
      <c r="AS2" s="64" t="s">
        <v>36</v>
      </c>
      <c r="AT2" s="64" t="s">
        <v>172</v>
      </c>
      <c r="AU2" s="64" t="s">
        <v>36</v>
      </c>
      <c r="AV2" s="64" t="s">
        <v>47</v>
      </c>
      <c r="AW2" s="64" t="s">
        <v>44</v>
      </c>
      <c r="AX2" s="64" t="s">
        <v>53</v>
      </c>
      <c r="AY2" s="64" t="s">
        <v>54</v>
      </c>
      <c r="AZ2" s="64" t="s">
        <v>154</v>
      </c>
      <c r="BA2" s="64" t="s">
        <v>88</v>
      </c>
      <c r="BB2" s="65" t="s">
        <v>89</v>
      </c>
      <c r="BC2" s="64" t="s">
        <v>91</v>
      </c>
      <c r="BD2" s="64" t="s">
        <v>175</v>
      </c>
      <c r="BE2" s="64" t="s">
        <v>36</v>
      </c>
      <c r="BF2" s="64" t="s">
        <v>91</v>
      </c>
      <c r="BG2" s="64" t="s">
        <v>94</v>
      </c>
      <c r="BH2" s="64" t="s">
        <v>96</v>
      </c>
      <c r="BI2" s="64" t="s">
        <v>99</v>
      </c>
      <c r="BJ2" s="64" t="s">
        <v>161</v>
      </c>
      <c r="BK2" s="64" t="s">
        <v>36</v>
      </c>
      <c r="BL2" s="64" t="s">
        <v>178</v>
      </c>
      <c r="BM2" s="64" t="s">
        <v>36</v>
      </c>
      <c r="BN2" s="64" t="s">
        <v>104</v>
      </c>
      <c r="BO2" s="64" t="s">
        <v>107</v>
      </c>
      <c r="BP2" s="64" t="s">
        <v>91</v>
      </c>
      <c r="BQ2" s="64" t="s">
        <v>110</v>
      </c>
      <c r="BR2" s="64" t="s">
        <v>111</v>
      </c>
      <c r="BS2" s="64" t="s">
        <v>36</v>
      </c>
      <c r="BT2" s="64" t="s">
        <v>154</v>
      </c>
      <c r="BU2" s="64" t="s">
        <v>117</v>
      </c>
      <c r="BV2" s="64" t="s">
        <v>120</v>
      </c>
      <c r="BW2" s="64" t="s">
        <v>123</v>
      </c>
      <c r="BX2" s="64" t="s">
        <v>132</v>
      </c>
      <c r="BY2" s="64" t="s">
        <v>127</v>
      </c>
      <c r="BZ2" s="64" t="s">
        <v>129</v>
      </c>
      <c r="CA2" s="64" t="s">
        <v>175</v>
      </c>
      <c r="CB2" s="64" t="s">
        <v>132</v>
      </c>
      <c r="CC2" s="64" t="s">
        <v>161</v>
      </c>
      <c r="CD2" s="64" t="s">
        <v>178</v>
      </c>
      <c r="CE2" s="64" t="s">
        <v>134</v>
      </c>
      <c r="CF2" s="64" t="s">
        <v>137</v>
      </c>
      <c r="CG2" s="64" t="s">
        <v>139</v>
      </c>
      <c r="CH2" s="64" t="s">
        <v>183</v>
      </c>
      <c r="CI2" s="64" t="s">
        <v>132</v>
      </c>
      <c r="CJ2" s="64" t="s">
        <v>232</v>
      </c>
      <c r="CK2" s="64" t="s">
        <v>187</v>
      </c>
      <c r="CL2" s="64" t="s">
        <v>178</v>
      </c>
      <c r="CM2" s="64" t="s">
        <v>47</v>
      </c>
      <c r="CN2" s="64" t="s">
        <v>44</v>
      </c>
      <c r="CO2" s="64" t="s">
        <v>91</v>
      </c>
      <c r="CP2" s="64" t="s">
        <v>189</v>
      </c>
      <c r="CQ2" s="66" t="s">
        <v>91</v>
      </c>
    </row>
    <row r="3" spans="1:95" ht="12.75">
      <c r="A3" s="112" t="s">
        <v>155</v>
      </c>
      <c r="B3" s="67"/>
      <c r="C3" s="67" t="s">
        <v>2</v>
      </c>
      <c r="D3" s="67" t="s">
        <v>5</v>
      </c>
      <c r="E3" s="67" t="s">
        <v>7</v>
      </c>
      <c r="F3" s="67" t="s">
        <v>8</v>
      </c>
      <c r="G3" s="67" t="s">
        <v>10</v>
      </c>
      <c r="H3" s="67" t="s">
        <v>10</v>
      </c>
      <c r="I3" s="67" t="s">
        <v>10</v>
      </c>
      <c r="J3" s="67" t="s">
        <v>10</v>
      </c>
      <c r="K3" s="67" t="s">
        <v>10</v>
      </c>
      <c r="L3" s="67" t="s">
        <v>2</v>
      </c>
      <c r="M3" s="67" t="s">
        <v>18</v>
      </c>
      <c r="N3" s="67" t="s">
        <v>20</v>
      </c>
      <c r="O3" s="67" t="s">
        <v>22</v>
      </c>
      <c r="P3" s="67" t="s">
        <v>25</v>
      </c>
      <c r="Q3" s="67" t="s">
        <v>2</v>
      </c>
      <c r="R3" s="67" t="s">
        <v>18</v>
      </c>
      <c r="S3" s="67" t="s">
        <v>7</v>
      </c>
      <c r="T3" s="67" t="s">
        <v>32</v>
      </c>
      <c r="U3" s="67" t="s">
        <v>35</v>
      </c>
      <c r="V3" s="67" t="s">
        <v>18</v>
      </c>
      <c r="W3" s="67" t="s">
        <v>2</v>
      </c>
      <c r="X3" s="67" t="s">
        <v>41</v>
      </c>
      <c r="Y3" s="67" t="s">
        <v>45</v>
      </c>
      <c r="Z3" s="67" t="s">
        <v>48</v>
      </c>
      <c r="AA3" s="67" t="s">
        <v>52</v>
      </c>
      <c r="AB3" s="67" t="s">
        <v>7</v>
      </c>
      <c r="AC3" s="67" t="s">
        <v>55</v>
      </c>
      <c r="AD3" s="67" t="s">
        <v>5</v>
      </c>
      <c r="AE3" s="67" t="s">
        <v>60</v>
      </c>
      <c r="AF3" s="67" t="s">
        <v>63</v>
      </c>
      <c r="AG3" s="67" t="s">
        <v>41</v>
      </c>
      <c r="AH3" s="67" t="s">
        <v>2</v>
      </c>
      <c r="AI3" s="67" t="s">
        <v>7</v>
      </c>
      <c r="AJ3" s="67"/>
      <c r="AK3" s="67" t="s">
        <v>5</v>
      </c>
      <c r="AL3" s="67" t="s">
        <v>7</v>
      </c>
      <c r="AM3" s="67" t="s">
        <v>71</v>
      </c>
      <c r="AN3" s="67" t="s">
        <v>73</v>
      </c>
      <c r="AO3" s="67" t="s">
        <v>73</v>
      </c>
      <c r="AP3" s="67" t="s">
        <v>73</v>
      </c>
      <c r="AQ3" s="67" t="s">
        <v>73</v>
      </c>
      <c r="AR3" s="67" t="s">
        <v>25</v>
      </c>
      <c r="AS3" s="67" t="s">
        <v>81</v>
      </c>
      <c r="AT3" s="67" t="s">
        <v>79</v>
      </c>
      <c r="AU3" s="67" t="s">
        <v>81</v>
      </c>
      <c r="AV3" s="67" t="s">
        <v>83</v>
      </c>
      <c r="AW3" s="67" t="s">
        <v>85</v>
      </c>
      <c r="AX3" s="67" t="s">
        <v>7</v>
      </c>
      <c r="AY3" s="67" t="s">
        <v>55</v>
      </c>
      <c r="AZ3" s="67" t="s">
        <v>81</v>
      </c>
      <c r="BA3" s="67" t="s">
        <v>63</v>
      </c>
      <c r="BB3" s="67" t="s">
        <v>60</v>
      </c>
      <c r="BC3" s="67" t="s">
        <v>7</v>
      </c>
      <c r="BD3" s="67"/>
      <c r="BE3" s="67" t="s">
        <v>92</v>
      </c>
      <c r="BF3" s="67" t="s">
        <v>7</v>
      </c>
      <c r="BG3" s="67" t="s">
        <v>8</v>
      </c>
      <c r="BH3" s="67" t="s">
        <v>97</v>
      </c>
      <c r="BI3" s="67" t="s">
        <v>97</v>
      </c>
      <c r="BJ3" s="67" t="s">
        <v>100</v>
      </c>
      <c r="BK3" s="67" t="s">
        <v>92</v>
      </c>
      <c r="BL3" s="67" t="s">
        <v>79</v>
      </c>
      <c r="BM3" s="67" t="s">
        <v>103</v>
      </c>
      <c r="BN3" s="67" t="s">
        <v>83</v>
      </c>
      <c r="BO3" s="67" t="s">
        <v>85</v>
      </c>
      <c r="BP3" s="67" t="s">
        <v>109</v>
      </c>
      <c r="BQ3" s="67" t="s">
        <v>55</v>
      </c>
      <c r="BR3" s="67" t="s">
        <v>112</v>
      </c>
      <c r="BS3" s="67" t="s">
        <v>92</v>
      </c>
      <c r="BT3" s="67" t="s">
        <v>113</v>
      </c>
      <c r="BU3" s="67" t="s">
        <v>118</v>
      </c>
      <c r="BV3" s="67" t="s">
        <v>121</v>
      </c>
      <c r="BW3" s="67" t="s">
        <v>124</v>
      </c>
      <c r="BX3" s="67" t="s">
        <v>20</v>
      </c>
      <c r="BY3" s="67" t="s">
        <v>128</v>
      </c>
      <c r="BZ3" s="67" t="s">
        <v>130</v>
      </c>
      <c r="CA3" s="67" t="s">
        <v>131</v>
      </c>
      <c r="CB3" s="67" t="s">
        <v>20</v>
      </c>
      <c r="CC3" s="67" t="s">
        <v>100</v>
      </c>
      <c r="CD3" s="67" t="s">
        <v>133</v>
      </c>
      <c r="CE3" s="67" t="s">
        <v>135</v>
      </c>
      <c r="CF3" s="67" t="s">
        <v>85</v>
      </c>
      <c r="CG3" s="67" t="s">
        <v>7</v>
      </c>
      <c r="CH3" s="67" t="s">
        <v>140</v>
      </c>
      <c r="CI3" s="67" t="s">
        <v>20</v>
      </c>
      <c r="CJ3" s="67" t="s">
        <v>131</v>
      </c>
      <c r="CK3" s="67" t="s">
        <v>142</v>
      </c>
      <c r="CL3" s="67" t="s">
        <v>79</v>
      </c>
      <c r="CM3" s="67" t="s">
        <v>145</v>
      </c>
      <c r="CN3" s="67" t="s">
        <v>85</v>
      </c>
      <c r="CO3" s="67" t="s">
        <v>7</v>
      </c>
      <c r="CP3" s="67" t="s">
        <v>148</v>
      </c>
      <c r="CQ3" s="68" t="s">
        <v>7</v>
      </c>
    </row>
    <row r="4" spans="1:95" ht="12.75">
      <c r="A4" s="112"/>
      <c r="B4" s="67"/>
      <c r="C4" s="67" t="s">
        <v>4</v>
      </c>
      <c r="D4" s="67" t="s">
        <v>6</v>
      </c>
      <c r="E4" s="67"/>
      <c r="F4" s="67" t="s">
        <v>411</v>
      </c>
      <c r="G4" s="67"/>
      <c r="H4" s="67"/>
      <c r="I4" s="67"/>
      <c r="J4" s="67"/>
      <c r="K4" s="67"/>
      <c r="L4" s="67" t="s">
        <v>17</v>
      </c>
      <c r="M4" s="67" t="s">
        <v>19</v>
      </c>
      <c r="N4" s="67"/>
      <c r="O4" s="67" t="s">
        <v>23</v>
      </c>
      <c r="P4" s="67"/>
      <c r="Q4" s="67" t="s">
        <v>29</v>
      </c>
      <c r="R4" s="67" t="s">
        <v>19</v>
      </c>
      <c r="S4" s="67"/>
      <c r="T4" s="67" t="s">
        <v>33</v>
      </c>
      <c r="U4" s="67"/>
      <c r="V4" s="67" t="s">
        <v>19</v>
      </c>
      <c r="W4" s="67" t="s">
        <v>39</v>
      </c>
      <c r="X4" s="67" t="s">
        <v>43</v>
      </c>
      <c r="Y4" s="67"/>
      <c r="Z4" s="67" t="s">
        <v>50</v>
      </c>
      <c r="AA4" s="67"/>
      <c r="AB4" s="67"/>
      <c r="AC4" s="67"/>
      <c r="AD4" s="67" t="s">
        <v>58</v>
      </c>
      <c r="AE4" s="67"/>
      <c r="AF4" s="69" t="s">
        <v>375</v>
      </c>
      <c r="AG4" s="67"/>
      <c r="AH4" s="67" t="s">
        <v>67</v>
      </c>
      <c r="AI4" s="67"/>
      <c r="AJ4" s="67"/>
      <c r="AK4" s="67" t="s">
        <v>69</v>
      </c>
      <c r="AL4" s="67"/>
      <c r="AM4" s="67" t="s">
        <v>413</v>
      </c>
      <c r="AN4" s="67"/>
      <c r="AO4" s="67"/>
      <c r="AP4" s="67"/>
      <c r="AQ4" s="67"/>
      <c r="AR4" s="67"/>
      <c r="AS4" s="67" t="s">
        <v>82</v>
      </c>
      <c r="AT4" s="67" t="s">
        <v>80</v>
      </c>
      <c r="AU4" s="67" t="s">
        <v>82</v>
      </c>
      <c r="AV4" s="67" t="s">
        <v>80</v>
      </c>
      <c r="AW4" s="67" t="s">
        <v>80</v>
      </c>
      <c r="AX4" s="67"/>
      <c r="AY4" s="67" t="s">
        <v>87</v>
      </c>
      <c r="AZ4" s="67" t="s">
        <v>82</v>
      </c>
      <c r="BA4" s="67"/>
      <c r="BB4" s="67"/>
      <c r="BC4" s="67"/>
      <c r="BD4" s="67"/>
      <c r="BE4" s="67" t="s">
        <v>93</v>
      </c>
      <c r="BF4" s="67"/>
      <c r="BG4" s="67"/>
      <c r="BH4" s="67"/>
      <c r="BI4" s="67"/>
      <c r="BJ4" s="67" t="s">
        <v>101</v>
      </c>
      <c r="BK4" s="67" t="s">
        <v>93</v>
      </c>
      <c r="BL4" s="67" t="s">
        <v>102</v>
      </c>
      <c r="BM4" s="67" t="s">
        <v>93</v>
      </c>
      <c r="BN4" s="67" t="s">
        <v>106</v>
      </c>
      <c r="BO4" s="67" t="s">
        <v>108</v>
      </c>
      <c r="BP4" s="67"/>
      <c r="BQ4" s="67" t="s">
        <v>87</v>
      </c>
      <c r="BR4" s="67"/>
      <c r="BS4" s="67" t="s">
        <v>93</v>
      </c>
      <c r="BT4" s="67" t="s">
        <v>231</v>
      </c>
      <c r="BU4" s="67"/>
      <c r="BV4" s="67"/>
      <c r="BW4" s="67" t="s">
        <v>126</v>
      </c>
      <c r="BX4" s="67"/>
      <c r="BY4" s="67" t="s">
        <v>422</v>
      </c>
      <c r="BZ4" s="67"/>
      <c r="CA4" s="67"/>
      <c r="CB4" s="67"/>
      <c r="CC4" s="67"/>
      <c r="CD4" s="67"/>
      <c r="CE4" s="67" t="s">
        <v>136</v>
      </c>
      <c r="CF4" s="67" t="s">
        <v>138</v>
      </c>
      <c r="CG4" s="67"/>
      <c r="CH4" s="67" t="s">
        <v>141</v>
      </c>
      <c r="CI4" s="67"/>
      <c r="CJ4" s="67"/>
      <c r="CK4" s="67" t="s">
        <v>143</v>
      </c>
      <c r="CL4" s="67" t="s">
        <v>144</v>
      </c>
      <c r="CM4" s="67" t="s">
        <v>143</v>
      </c>
      <c r="CN4" s="67" t="s">
        <v>147</v>
      </c>
      <c r="CO4" s="67"/>
      <c r="CP4" s="67" t="s">
        <v>150</v>
      </c>
      <c r="CQ4" s="68"/>
    </row>
    <row r="5" spans="1:95" s="48" customFormat="1" ht="12.75">
      <c r="A5" s="52" t="s">
        <v>156</v>
      </c>
      <c r="B5" s="50"/>
      <c r="C5" s="50" t="s">
        <v>3</v>
      </c>
      <c r="D5" s="50">
        <v>1914</v>
      </c>
      <c r="E5" s="50">
        <v>1938</v>
      </c>
      <c r="F5" s="50">
        <v>1971</v>
      </c>
      <c r="G5" s="50" t="s">
        <v>11</v>
      </c>
      <c r="H5" s="50" t="s">
        <v>11</v>
      </c>
      <c r="I5" s="50" t="s">
        <v>11</v>
      </c>
      <c r="J5" s="50" t="s">
        <v>11</v>
      </c>
      <c r="K5" s="50" t="s">
        <v>11</v>
      </c>
      <c r="L5" s="50" t="s">
        <v>16</v>
      </c>
      <c r="M5" s="50">
        <v>1914</v>
      </c>
      <c r="N5" s="50">
        <v>1938</v>
      </c>
      <c r="O5" s="50">
        <v>1934</v>
      </c>
      <c r="P5" s="50" t="s">
        <v>26</v>
      </c>
      <c r="Q5" s="50" t="s">
        <v>28</v>
      </c>
      <c r="R5" s="50">
        <v>1914</v>
      </c>
      <c r="S5" s="50">
        <v>1938</v>
      </c>
      <c r="T5" s="50">
        <v>1913</v>
      </c>
      <c r="U5" s="50">
        <v>1914</v>
      </c>
      <c r="V5" s="50">
        <v>1914</v>
      </c>
      <c r="W5" s="50" t="s">
        <v>38</v>
      </c>
      <c r="X5" s="50" t="s">
        <v>42</v>
      </c>
      <c r="Y5" s="50" t="s">
        <v>46</v>
      </c>
      <c r="Z5" s="50" t="s">
        <v>49</v>
      </c>
      <c r="AA5" s="50">
        <v>1930</v>
      </c>
      <c r="AB5" s="50">
        <v>1938</v>
      </c>
      <c r="AC5" s="50" t="s">
        <v>56</v>
      </c>
      <c r="AD5" s="50" t="s">
        <v>57</v>
      </c>
      <c r="AE5" s="50" t="s">
        <v>61</v>
      </c>
      <c r="AF5" s="50" t="s">
        <v>64</v>
      </c>
      <c r="AG5" s="50" t="s">
        <v>65</v>
      </c>
      <c r="AH5" s="50" t="s">
        <v>66</v>
      </c>
      <c r="AI5" s="50">
        <v>1938</v>
      </c>
      <c r="AJ5" s="50"/>
      <c r="AK5" s="50">
        <v>1914</v>
      </c>
      <c r="AL5" s="50">
        <v>1938</v>
      </c>
      <c r="AM5" s="50">
        <v>1971</v>
      </c>
      <c r="AN5" s="50" t="s">
        <v>74</v>
      </c>
      <c r="AO5" s="50" t="s">
        <v>74</v>
      </c>
      <c r="AP5" s="50" t="s">
        <v>74</v>
      </c>
      <c r="AQ5" s="50" t="s">
        <v>74</v>
      </c>
      <c r="AR5" s="50" t="s">
        <v>78</v>
      </c>
      <c r="AS5" s="50">
        <v>1914</v>
      </c>
      <c r="AT5" s="50">
        <v>1914</v>
      </c>
      <c r="AU5" s="50">
        <v>1914</v>
      </c>
      <c r="AV5" s="50" t="s">
        <v>84</v>
      </c>
      <c r="AW5" s="50" t="s">
        <v>86</v>
      </c>
      <c r="AX5" s="50">
        <v>1938</v>
      </c>
      <c r="AY5" s="50" t="s">
        <v>56</v>
      </c>
      <c r="AZ5" s="50">
        <v>1914</v>
      </c>
      <c r="BA5" s="50" t="s">
        <v>64</v>
      </c>
      <c r="BB5" s="50" t="s">
        <v>404</v>
      </c>
      <c r="BC5" s="50">
        <v>1938</v>
      </c>
      <c r="BD5" s="50"/>
      <c r="BE5" s="50">
        <v>1914</v>
      </c>
      <c r="BF5" s="50">
        <v>1938</v>
      </c>
      <c r="BG5" s="50" t="s">
        <v>95</v>
      </c>
      <c r="BH5" s="50" t="s">
        <v>98</v>
      </c>
      <c r="BI5" s="50" t="s">
        <v>98</v>
      </c>
      <c r="BJ5" s="50" t="s">
        <v>26</v>
      </c>
      <c r="BK5" s="50">
        <v>1914</v>
      </c>
      <c r="BL5" s="50">
        <v>1914</v>
      </c>
      <c r="BM5" s="50">
        <v>1914</v>
      </c>
      <c r="BN5" s="50" t="s">
        <v>105</v>
      </c>
      <c r="BO5" s="50" t="s">
        <v>46</v>
      </c>
      <c r="BP5" s="50">
        <v>1938</v>
      </c>
      <c r="BQ5" s="50" t="s">
        <v>56</v>
      </c>
      <c r="BR5" s="50">
        <v>1967</v>
      </c>
      <c r="BS5" s="50">
        <v>1914</v>
      </c>
      <c r="BT5" s="50" t="s">
        <v>114</v>
      </c>
      <c r="BU5" s="50" t="s">
        <v>119</v>
      </c>
      <c r="BV5" s="50" t="s">
        <v>122</v>
      </c>
      <c r="BW5" s="50" t="s">
        <v>125</v>
      </c>
      <c r="BX5" s="50">
        <v>1938</v>
      </c>
      <c r="BY5" s="50">
        <v>1966</v>
      </c>
      <c r="BZ5" s="50">
        <v>1967</v>
      </c>
      <c r="CA5" s="50"/>
      <c r="CB5" s="50">
        <v>1938</v>
      </c>
      <c r="CC5" s="50" t="s">
        <v>26</v>
      </c>
      <c r="CD5" s="50">
        <v>1914</v>
      </c>
      <c r="CE5" s="50" t="s">
        <v>105</v>
      </c>
      <c r="CF5" s="50" t="s">
        <v>46</v>
      </c>
      <c r="CG5" s="50">
        <v>1938</v>
      </c>
      <c r="CH5" s="50" t="s">
        <v>64</v>
      </c>
      <c r="CI5" s="50">
        <v>1938</v>
      </c>
      <c r="CJ5" s="50"/>
      <c r="CK5" s="50" t="s">
        <v>26</v>
      </c>
      <c r="CL5" s="50">
        <v>1914</v>
      </c>
      <c r="CM5" s="50" t="s">
        <v>146</v>
      </c>
      <c r="CN5" s="50" t="s">
        <v>46</v>
      </c>
      <c r="CO5" s="50">
        <v>1938</v>
      </c>
      <c r="CP5" s="50" t="s">
        <v>149</v>
      </c>
      <c r="CQ5" s="51">
        <v>1938</v>
      </c>
    </row>
    <row r="6" spans="1:95" ht="13.5" thickBot="1">
      <c r="A6" s="54" t="s">
        <v>165</v>
      </c>
      <c r="B6" s="70" t="s">
        <v>1</v>
      </c>
      <c r="C6" s="70" t="s">
        <v>1</v>
      </c>
      <c r="D6" s="70" t="s">
        <v>1</v>
      </c>
      <c r="E6" s="70" t="s">
        <v>1</v>
      </c>
      <c r="F6" s="70" t="s">
        <v>1</v>
      </c>
      <c r="G6" s="70" t="s">
        <v>1</v>
      </c>
      <c r="H6" s="70" t="s">
        <v>1</v>
      </c>
      <c r="I6" s="70" t="s">
        <v>1</v>
      </c>
      <c r="J6" s="70" t="s">
        <v>1</v>
      </c>
      <c r="K6" s="70" t="s">
        <v>1</v>
      </c>
      <c r="L6" s="70" t="s">
        <v>1</v>
      </c>
      <c r="M6" s="70" t="s">
        <v>1</v>
      </c>
      <c r="N6" s="70" t="s">
        <v>1</v>
      </c>
      <c r="O6" s="70" t="s">
        <v>21</v>
      </c>
      <c r="P6" s="70" t="s">
        <v>24</v>
      </c>
      <c r="Q6" s="70" t="s">
        <v>1</v>
      </c>
      <c r="R6" s="70" t="s">
        <v>1</v>
      </c>
      <c r="S6" s="70" t="s">
        <v>1</v>
      </c>
      <c r="T6" s="70" t="s">
        <v>31</v>
      </c>
      <c r="U6" s="70" t="s">
        <v>31</v>
      </c>
      <c r="V6" s="70" t="s">
        <v>1</v>
      </c>
      <c r="W6" s="70" t="s">
        <v>1</v>
      </c>
      <c r="X6" s="70" t="s">
        <v>1</v>
      </c>
      <c r="Y6" s="70" t="s">
        <v>31</v>
      </c>
      <c r="Z6" s="70" t="s">
        <v>31</v>
      </c>
      <c r="AA6" s="70" t="s">
        <v>31</v>
      </c>
      <c r="AB6" s="70" t="s">
        <v>1</v>
      </c>
      <c r="AC6" s="70" t="s">
        <v>31</v>
      </c>
      <c r="AD6" s="70" t="s">
        <v>1</v>
      </c>
      <c r="AE6" s="70" t="s">
        <v>1</v>
      </c>
      <c r="AF6" s="70" t="s">
        <v>1</v>
      </c>
      <c r="AG6" s="70" t="s">
        <v>1</v>
      </c>
      <c r="AH6" s="70" t="s">
        <v>1</v>
      </c>
      <c r="AI6" s="70" t="s">
        <v>1</v>
      </c>
      <c r="AJ6" s="70" t="s">
        <v>1</v>
      </c>
      <c r="AK6" s="70" t="s">
        <v>1</v>
      </c>
      <c r="AL6" s="70" t="s">
        <v>1</v>
      </c>
      <c r="AM6" s="70" t="s">
        <v>1</v>
      </c>
      <c r="AN6" s="70" t="s">
        <v>1</v>
      </c>
      <c r="AO6" s="70" t="s">
        <v>1</v>
      </c>
      <c r="AP6" s="70" t="s">
        <v>1</v>
      </c>
      <c r="AQ6" s="70" t="s">
        <v>1</v>
      </c>
      <c r="AR6" s="70" t="s">
        <v>24</v>
      </c>
      <c r="AS6" s="70" t="s">
        <v>1</v>
      </c>
      <c r="AT6" s="70" t="s">
        <v>31</v>
      </c>
      <c r="AU6" s="70" t="s">
        <v>1</v>
      </c>
      <c r="AV6" s="70" t="s">
        <v>31</v>
      </c>
      <c r="AW6" s="70" t="s">
        <v>31</v>
      </c>
      <c r="AX6" s="70" t="s">
        <v>1</v>
      </c>
      <c r="AY6" s="70" t="s">
        <v>31</v>
      </c>
      <c r="AZ6" s="70" t="s">
        <v>1</v>
      </c>
      <c r="BA6" s="70" t="s">
        <v>1</v>
      </c>
      <c r="BB6" s="70" t="s">
        <v>1</v>
      </c>
      <c r="BC6" s="70" t="s">
        <v>1</v>
      </c>
      <c r="BD6" s="70" t="s">
        <v>1</v>
      </c>
      <c r="BE6" s="70" t="s">
        <v>1</v>
      </c>
      <c r="BF6" s="70" t="s">
        <v>1</v>
      </c>
      <c r="BG6" s="70" t="s">
        <v>1</v>
      </c>
      <c r="BH6" s="70" t="s">
        <v>1</v>
      </c>
      <c r="BI6" s="70" t="s">
        <v>1</v>
      </c>
      <c r="BJ6" s="70" t="s">
        <v>24</v>
      </c>
      <c r="BK6" s="70" t="s">
        <v>1</v>
      </c>
      <c r="BL6" s="70" t="s">
        <v>31</v>
      </c>
      <c r="BM6" s="70" t="s">
        <v>1</v>
      </c>
      <c r="BN6" s="70" t="s">
        <v>31</v>
      </c>
      <c r="BO6" s="70" t="s">
        <v>31</v>
      </c>
      <c r="BP6" s="70" t="s">
        <v>1</v>
      </c>
      <c r="BQ6" s="70" t="s">
        <v>31</v>
      </c>
      <c r="BR6" s="70" t="s">
        <v>1</v>
      </c>
      <c r="BS6" s="70" t="s">
        <v>1</v>
      </c>
      <c r="BT6" s="70" t="s">
        <v>1</v>
      </c>
      <c r="BU6" s="70" t="s">
        <v>1</v>
      </c>
      <c r="BV6" s="70" t="s">
        <v>1</v>
      </c>
      <c r="BW6" s="70" t="s">
        <v>1</v>
      </c>
      <c r="BX6" s="70" t="s">
        <v>1</v>
      </c>
      <c r="BY6" s="70" t="s">
        <v>1</v>
      </c>
      <c r="BZ6" s="70" t="s">
        <v>1</v>
      </c>
      <c r="CA6" s="70" t="s">
        <v>1</v>
      </c>
      <c r="CB6" s="70" t="s">
        <v>1</v>
      </c>
      <c r="CC6" s="70" t="s">
        <v>24</v>
      </c>
      <c r="CD6" s="70" t="s">
        <v>31</v>
      </c>
      <c r="CE6" s="70" t="s">
        <v>31</v>
      </c>
      <c r="CF6" s="70" t="s">
        <v>31</v>
      </c>
      <c r="CG6" s="70" t="s">
        <v>1</v>
      </c>
      <c r="CH6" s="70" t="s">
        <v>1</v>
      </c>
      <c r="CI6" s="70" t="s">
        <v>1</v>
      </c>
      <c r="CJ6" s="70" t="s">
        <v>1</v>
      </c>
      <c r="CK6" s="70" t="s">
        <v>24</v>
      </c>
      <c r="CL6" s="70" t="s">
        <v>31</v>
      </c>
      <c r="CM6" s="70" t="s">
        <v>31</v>
      </c>
      <c r="CN6" s="70" t="s">
        <v>31</v>
      </c>
      <c r="CO6" s="70" t="s">
        <v>1</v>
      </c>
      <c r="CP6" s="70" t="s">
        <v>1</v>
      </c>
      <c r="CQ6" s="71" t="s">
        <v>1</v>
      </c>
    </row>
    <row r="7" spans="1:81" ht="12.75">
      <c r="A7" s="55" t="s">
        <v>0</v>
      </c>
      <c r="M7" s="85" t="s">
        <v>377</v>
      </c>
      <c r="AR7" s="85" t="s">
        <v>376</v>
      </c>
      <c r="CC7" s="85" t="s">
        <v>376</v>
      </c>
    </row>
    <row r="8" spans="1:92" ht="12.75">
      <c r="A8" s="56">
        <v>1865</v>
      </c>
      <c r="BO8" s="63">
        <f>Y8-AW8</f>
        <v>0</v>
      </c>
      <c r="CN8" s="63">
        <f>BO8-CF8</f>
        <v>0</v>
      </c>
    </row>
    <row r="9" spans="1:92" ht="12.75">
      <c r="A9" s="57">
        <v>1875</v>
      </c>
      <c r="BO9" s="63">
        <f>Y9-AW9</f>
        <v>0</v>
      </c>
      <c r="CN9" s="63">
        <f>BO9-CF9</f>
        <v>0</v>
      </c>
    </row>
    <row r="10" spans="1:91" ht="12.75">
      <c r="A10" s="58">
        <v>1880</v>
      </c>
      <c r="CM10" s="63">
        <f>BN10-CE10</f>
        <v>0</v>
      </c>
    </row>
    <row r="11" spans="1:92" ht="12.75">
      <c r="A11" s="58">
        <v>1885</v>
      </c>
      <c r="Y11" s="63">
        <v>0.185</v>
      </c>
      <c r="BO11" s="63">
        <f>Y11-AW11</f>
        <v>0.185</v>
      </c>
      <c r="CN11" s="63">
        <f>BO11-CF11</f>
        <v>0.185</v>
      </c>
    </row>
    <row r="12" spans="1:91" ht="12.75">
      <c r="A12" s="58">
        <v>1890</v>
      </c>
      <c r="CM12" s="63">
        <f>BN12-CE12</f>
        <v>0</v>
      </c>
    </row>
    <row r="13" spans="1:92" ht="12.75">
      <c r="A13" s="58">
        <v>1895</v>
      </c>
      <c r="Y13" s="63">
        <v>0.258</v>
      </c>
      <c r="AW13" s="63">
        <v>0.258</v>
      </c>
      <c r="BO13" s="63">
        <f>Y13-AW13</f>
        <v>0</v>
      </c>
      <c r="CN13" s="63">
        <f>BO13-CF13</f>
        <v>0</v>
      </c>
    </row>
    <row r="14" spans="1:94" ht="12.75">
      <c r="A14" s="58">
        <v>1897</v>
      </c>
      <c r="AF14" s="63">
        <f>BA14+BT14</f>
        <v>0</v>
      </c>
      <c r="BT14" s="63">
        <v>0</v>
      </c>
      <c r="CH14" s="63">
        <v>0</v>
      </c>
      <c r="CP14" s="63">
        <f>BT14-CH14</f>
        <v>0</v>
      </c>
    </row>
    <row r="15" ht="12.75">
      <c r="A15" s="58">
        <v>1900</v>
      </c>
    </row>
    <row r="16" spans="1:62" ht="12.75">
      <c r="A16" s="58">
        <v>1901</v>
      </c>
      <c r="BJ16" s="63">
        <v>10.45</v>
      </c>
    </row>
    <row r="17" spans="1:89" ht="12.75">
      <c r="A17" s="58">
        <v>1902</v>
      </c>
      <c r="P17" s="63">
        <v>10.45</v>
      </c>
      <c r="CK17" s="63">
        <f>BJ17-CC17</f>
        <v>0</v>
      </c>
    </row>
    <row r="18" ht="12.75">
      <c r="A18" s="58">
        <v>1903</v>
      </c>
    </row>
    <row r="19" ht="12.75">
      <c r="A19" s="58">
        <v>1904</v>
      </c>
    </row>
    <row r="20" spans="1:92" ht="12.75">
      <c r="A20" s="58">
        <v>1905</v>
      </c>
      <c r="Y20" s="63">
        <v>1.666</v>
      </c>
      <c r="BO20" s="63">
        <f>Y20-AW20</f>
        <v>1.666</v>
      </c>
      <c r="CF20" s="63">
        <v>1.396</v>
      </c>
      <c r="CN20" s="63">
        <f>BO20-CF20</f>
        <v>0.27</v>
      </c>
    </row>
    <row r="21" ht="12.75">
      <c r="A21" s="58">
        <v>1906</v>
      </c>
    </row>
    <row r="22" ht="12.75">
      <c r="A22" s="58">
        <v>1907</v>
      </c>
    </row>
    <row r="23" spans="1:94" ht="12.75">
      <c r="A23" s="58">
        <v>1908</v>
      </c>
      <c r="AF23" s="63">
        <f>BA23+BT23</f>
        <v>1.8</v>
      </c>
      <c r="BA23" s="63">
        <v>0</v>
      </c>
      <c r="BT23" s="63">
        <v>1.8</v>
      </c>
      <c r="CH23" s="63">
        <v>1</v>
      </c>
      <c r="CP23" s="63">
        <f>BT23-CH23</f>
        <v>0.8</v>
      </c>
    </row>
    <row r="24" ht="12.75">
      <c r="A24" s="58">
        <v>1909</v>
      </c>
    </row>
    <row r="25" ht="12.75">
      <c r="A25" s="58">
        <v>1910</v>
      </c>
    </row>
    <row r="26" ht="12.75">
      <c r="A26" s="58">
        <v>1911</v>
      </c>
    </row>
    <row r="27" ht="12.75">
      <c r="A27" s="58">
        <v>1912</v>
      </c>
    </row>
    <row r="28" spans="1:92" ht="12.75">
      <c r="A28" s="58">
        <v>1913</v>
      </c>
      <c r="P28" s="63">
        <v>12</v>
      </c>
      <c r="X28" s="63">
        <v>11.124</v>
      </c>
      <c r="Y28" s="63">
        <v>2.216</v>
      </c>
      <c r="AG28" s="63">
        <v>3</v>
      </c>
      <c r="AW28" s="63">
        <v>0.816</v>
      </c>
      <c r="BJ28" s="63">
        <v>12</v>
      </c>
      <c r="BO28" s="63">
        <f>Y28-AW28</f>
        <v>1.4000000000000004</v>
      </c>
      <c r="CF28" s="63">
        <v>1.4</v>
      </c>
      <c r="CK28" s="63">
        <f>BJ28-CC28</f>
        <v>12</v>
      </c>
      <c r="CM28" s="63">
        <f>BN28-CE28</f>
        <v>0</v>
      </c>
      <c r="CN28" s="63">
        <f>BO28-CF28</f>
        <v>0</v>
      </c>
    </row>
    <row r="29" spans="1:94" ht="12.75">
      <c r="A29" s="58">
        <v>1914</v>
      </c>
      <c r="D29" s="63">
        <f>AK29+BE29</f>
        <v>19</v>
      </c>
      <c r="R29" s="63">
        <f>AS29+BK29</f>
        <v>0</v>
      </c>
      <c r="V29" s="63">
        <f>AU29+BM29</f>
        <v>10</v>
      </c>
      <c r="AD29" s="63">
        <f>AZ29+BS29</f>
        <v>7</v>
      </c>
      <c r="AF29" s="63">
        <f>BA29+BT29</f>
        <v>6.6</v>
      </c>
      <c r="AK29" s="63">
        <v>4</v>
      </c>
      <c r="AU29" s="63">
        <v>4</v>
      </c>
      <c r="AZ29" s="63">
        <v>0</v>
      </c>
      <c r="BA29" s="63">
        <v>0</v>
      </c>
      <c r="BE29" s="63">
        <v>15</v>
      </c>
      <c r="BM29" s="63">
        <v>6</v>
      </c>
      <c r="BS29" s="63">
        <v>7</v>
      </c>
      <c r="BT29" s="63">
        <v>6.6</v>
      </c>
      <c r="CH29" s="63">
        <v>5.8</v>
      </c>
      <c r="CL29" s="63">
        <f>BL29-CD29</f>
        <v>0</v>
      </c>
      <c r="CP29" s="63">
        <f>BT29-CH29</f>
        <v>0.7999999999999998</v>
      </c>
    </row>
    <row r="30" ht="12.75">
      <c r="A30" s="58">
        <v>1915</v>
      </c>
    </row>
    <row r="31" ht="12.75">
      <c r="A31" s="58">
        <v>1916</v>
      </c>
    </row>
    <row r="32" ht="12.75">
      <c r="A32" s="58">
        <v>1917</v>
      </c>
    </row>
    <row r="33" ht="12.75">
      <c r="A33" s="58">
        <v>1918</v>
      </c>
    </row>
    <row r="34" spans="1:94" ht="12.75">
      <c r="A34" s="58">
        <v>1919</v>
      </c>
      <c r="AF34" s="63">
        <f>BA34+BT34</f>
        <v>12.8</v>
      </c>
      <c r="BA34" s="63">
        <v>0</v>
      </c>
      <c r="BT34" s="63">
        <v>12.8</v>
      </c>
      <c r="CH34" s="63">
        <v>9.8</v>
      </c>
      <c r="CP34" s="63">
        <f>BT34-CH34</f>
        <v>3</v>
      </c>
    </row>
    <row r="35" ht="12.75">
      <c r="A35" s="58">
        <v>1920</v>
      </c>
    </row>
    <row r="36" ht="12.75">
      <c r="A36" s="58">
        <v>1921</v>
      </c>
    </row>
    <row r="37" ht="12.75">
      <c r="A37" s="58">
        <v>1922</v>
      </c>
    </row>
    <row r="38" ht="12.75">
      <c r="A38" s="58">
        <v>1923</v>
      </c>
    </row>
    <row r="39" spans="1:94" ht="12.75">
      <c r="A39" s="58">
        <v>1924</v>
      </c>
      <c r="BA39" s="63">
        <v>5.8</v>
      </c>
      <c r="BT39" s="63">
        <v>12.2</v>
      </c>
      <c r="CH39" s="63">
        <v>12.2</v>
      </c>
      <c r="CP39" s="63">
        <f>BT39-CH39</f>
        <v>0</v>
      </c>
    </row>
    <row r="40" ht="12.75">
      <c r="A40" s="58">
        <v>1925</v>
      </c>
    </row>
    <row r="41" ht="12.75">
      <c r="A41" s="58">
        <v>1926</v>
      </c>
    </row>
    <row r="42" ht="12.75">
      <c r="A42" s="58">
        <v>1927</v>
      </c>
    </row>
    <row r="43" spans="1:91" ht="12.75">
      <c r="A43" s="58">
        <v>1928</v>
      </c>
      <c r="CM43" s="63">
        <f>BN43-CE43</f>
        <v>0</v>
      </c>
    </row>
    <row r="44" spans="1:94" ht="12.75">
      <c r="A44" s="58">
        <v>1929</v>
      </c>
      <c r="X44" s="63">
        <v>9.746</v>
      </c>
      <c r="AF44" s="63">
        <f>BA44+BT44</f>
        <v>30.4</v>
      </c>
      <c r="AG44" s="63">
        <v>15.32</v>
      </c>
      <c r="BA44" s="63">
        <v>5.6</v>
      </c>
      <c r="BT44" s="63">
        <v>24.8</v>
      </c>
      <c r="BV44" s="63">
        <v>29.46</v>
      </c>
      <c r="BW44" s="63">
        <v>29</v>
      </c>
      <c r="CH44" s="63">
        <v>22.8</v>
      </c>
      <c r="CP44" s="63">
        <f>BT44-CH44</f>
        <v>2</v>
      </c>
    </row>
    <row r="45" spans="1:73" ht="12.75">
      <c r="A45" s="58">
        <v>1930</v>
      </c>
      <c r="AE45" s="63">
        <v>34.7</v>
      </c>
      <c r="BB45" s="63">
        <v>5.26</v>
      </c>
      <c r="BU45" s="63">
        <v>29.46</v>
      </c>
    </row>
    <row r="46" ht="12.75">
      <c r="A46" s="58">
        <v>1931</v>
      </c>
    </row>
    <row r="47" ht="12.75">
      <c r="A47" s="58">
        <v>1932</v>
      </c>
    </row>
    <row r="48" ht="12.75">
      <c r="A48" s="58">
        <v>1933</v>
      </c>
    </row>
    <row r="49" ht="12.75">
      <c r="A49" s="58">
        <v>1934</v>
      </c>
    </row>
    <row r="50" spans="1:86" ht="12.75">
      <c r="A50" s="58">
        <v>1935</v>
      </c>
      <c r="BA50" s="63">
        <v>4.6</v>
      </c>
      <c r="CH50" s="63">
        <v>20.4</v>
      </c>
    </row>
    <row r="51" spans="1:75" ht="12.75">
      <c r="A51" s="58">
        <v>1936</v>
      </c>
      <c r="BU51" s="63">
        <v>17.1</v>
      </c>
      <c r="BV51" s="63">
        <v>17.16</v>
      </c>
      <c r="BW51" s="63">
        <v>17</v>
      </c>
    </row>
    <row r="52" ht="12.75">
      <c r="A52" s="58">
        <v>1937</v>
      </c>
    </row>
    <row r="53" spans="1:95" ht="12.75">
      <c r="A53" s="58">
        <v>1938</v>
      </c>
      <c r="E53" s="63">
        <v>20.8</v>
      </c>
      <c r="AB53" s="63">
        <v>5.5</v>
      </c>
      <c r="AI53" s="63">
        <v>15.3</v>
      </c>
      <c r="AL53" s="63">
        <v>9.6</v>
      </c>
      <c r="AX53" s="63">
        <v>5.5</v>
      </c>
      <c r="BC53" s="63">
        <v>4.1</v>
      </c>
      <c r="BF53" s="63">
        <v>11.2</v>
      </c>
      <c r="BX53" s="63">
        <v>11.2</v>
      </c>
      <c r="CO53" s="63">
        <f>BP53-CG53</f>
        <v>0</v>
      </c>
      <c r="CQ53" s="63">
        <f>BX53-CI53</f>
        <v>11.2</v>
      </c>
    </row>
    <row r="54" spans="1:91" ht="12.75">
      <c r="A54" s="58">
        <v>1939</v>
      </c>
      <c r="CM54" s="63">
        <f>BN54-CE54</f>
        <v>0</v>
      </c>
    </row>
    <row r="55" spans="1:74" ht="12.75">
      <c r="A55" s="58">
        <v>1940</v>
      </c>
      <c r="BV55" s="63">
        <v>11.2</v>
      </c>
    </row>
    <row r="56" ht="12.75">
      <c r="A56" s="58">
        <v>1941</v>
      </c>
    </row>
    <row r="57" ht="12.75">
      <c r="A57" s="58">
        <v>1942</v>
      </c>
    </row>
    <row r="58" spans="1:73" ht="12.75">
      <c r="A58" s="58">
        <v>1943</v>
      </c>
      <c r="AE58" s="63">
        <f>BB58+BU58</f>
        <v>16.8</v>
      </c>
      <c r="BB58" s="63">
        <v>1.7</v>
      </c>
      <c r="BU58" s="63">
        <v>15.1</v>
      </c>
    </row>
    <row r="59" ht="12.75">
      <c r="A59" s="58">
        <v>1944</v>
      </c>
    </row>
    <row r="60" ht="12.75">
      <c r="A60" s="58">
        <v>1945</v>
      </c>
    </row>
    <row r="61" ht="12.75">
      <c r="A61" s="58">
        <v>1946</v>
      </c>
    </row>
    <row r="62" ht="12.75">
      <c r="A62" s="58">
        <v>1947</v>
      </c>
    </row>
    <row r="63" ht="12.75">
      <c r="A63" s="58">
        <v>1948</v>
      </c>
    </row>
    <row r="64" ht="12.75">
      <c r="A64" s="58">
        <v>1949</v>
      </c>
    </row>
    <row r="65" spans="1:75" ht="12.75">
      <c r="A65" s="58">
        <v>1950</v>
      </c>
      <c r="BW65" s="63">
        <v>18</v>
      </c>
    </row>
    <row r="66" ht="12.75">
      <c r="A66" s="58">
        <v>1951</v>
      </c>
    </row>
    <row r="67" ht="12.75">
      <c r="A67" s="58">
        <v>1952</v>
      </c>
    </row>
    <row r="68" ht="12.75">
      <c r="A68" s="58">
        <v>1953</v>
      </c>
    </row>
    <row r="69" ht="12.75">
      <c r="A69" s="58">
        <v>1954</v>
      </c>
    </row>
    <row r="70" ht="12.75">
      <c r="A70" s="58">
        <v>1955</v>
      </c>
    </row>
    <row r="71" ht="12.75">
      <c r="A71" s="58">
        <v>1956</v>
      </c>
    </row>
    <row r="72" spans="1:75" ht="12.75">
      <c r="A72" s="58">
        <v>1957</v>
      </c>
      <c r="BW72" s="63">
        <v>30</v>
      </c>
    </row>
    <row r="73" ht="12.75">
      <c r="A73" s="58">
        <v>1958</v>
      </c>
    </row>
    <row r="74" spans="1:75" ht="12.75">
      <c r="A74" s="58">
        <v>1959</v>
      </c>
      <c r="BW74" s="63">
        <v>31</v>
      </c>
    </row>
    <row r="75" ht="12.75">
      <c r="A75" s="58">
        <v>1960</v>
      </c>
    </row>
    <row r="76" ht="12.75">
      <c r="A76" s="58">
        <v>1961</v>
      </c>
    </row>
    <row r="77" ht="12.75">
      <c r="A77" s="58">
        <v>1962</v>
      </c>
    </row>
    <row r="78" ht="12.75">
      <c r="A78" s="58">
        <v>1963</v>
      </c>
    </row>
    <row r="79" ht="12.75">
      <c r="A79" s="58">
        <v>1964</v>
      </c>
    </row>
    <row r="80" ht="12.75">
      <c r="A80" s="58">
        <v>1965</v>
      </c>
    </row>
    <row r="81" spans="1:77" ht="12.75">
      <c r="A81" s="58">
        <v>1966</v>
      </c>
      <c r="BY81" s="63">
        <v>41</v>
      </c>
    </row>
    <row r="82" spans="1:59" ht="12.75">
      <c r="A82" s="58">
        <v>1967</v>
      </c>
      <c r="BG82" s="63">
        <v>79.5</v>
      </c>
    </row>
    <row r="83" ht="12.75">
      <c r="A83" s="58">
        <v>1968</v>
      </c>
    </row>
    <row r="84" ht="12.75">
      <c r="A84" s="58">
        <v>1969</v>
      </c>
    </row>
    <row r="85" spans="1:43" ht="12.75">
      <c r="A85" s="58">
        <v>1970</v>
      </c>
      <c r="AN85" s="100">
        <v>182.496</v>
      </c>
      <c r="AO85" s="100">
        <v>176.006</v>
      </c>
      <c r="AP85" s="100">
        <v>87.706</v>
      </c>
      <c r="AQ85" s="100">
        <v>88.3</v>
      </c>
    </row>
    <row r="86" spans="1:59" ht="12.75">
      <c r="A86" s="58">
        <v>1971</v>
      </c>
      <c r="F86" s="63">
        <f>AM86+BG86</f>
        <v>211</v>
      </c>
      <c r="AM86" s="63">
        <v>114</v>
      </c>
      <c r="AN86" s="100"/>
      <c r="AO86" s="100"/>
      <c r="AP86" s="100"/>
      <c r="AQ86" s="100"/>
      <c r="BG86" s="63">
        <v>97</v>
      </c>
    </row>
    <row r="87" spans="1:43" ht="12.75">
      <c r="A87" s="58">
        <v>1972</v>
      </c>
      <c r="AN87" s="100"/>
      <c r="AO87" s="100"/>
      <c r="AP87" s="100"/>
      <c r="AQ87" s="100"/>
    </row>
    <row r="88" spans="1:43" ht="12.75">
      <c r="A88" s="58">
        <v>1973</v>
      </c>
      <c r="AN88" s="100"/>
      <c r="AO88" s="100"/>
      <c r="AP88" s="100"/>
      <c r="AQ88" s="100"/>
    </row>
    <row r="89" spans="1:43" ht="12.75">
      <c r="A89" s="58">
        <v>1974</v>
      </c>
      <c r="AN89" s="100"/>
      <c r="AO89" s="100"/>
      <c r="AP89" s="100"/>
      <c r="AQ89" s="100"/>
    </row>
    <row r="90" spans="1:43" ht="12.75">
      <c r="A90" s="58">
        <v>1975</v>
      </c>
      <c r="AN90" s="100"/>
      <c r="AO90" s="100"/>
      <c r="AP90" s="100"/>
      <c r="AQ90" s="100"/>
    </row>
    <row r="91" spans="1:43" ht="12.75">
      <c r="A91" s="58">
        <v>1976</v>
      </c>
      <c r="AN91" s="100"/>
      <c r="AO91" s="100"/>
      <c r="AP91" s="100"/>
      <c r="AQ91" s="100"/>
    </row>
    <row r="92" spans="1:59" ht="12.75">
      <c r="A92" s="58">
        <v>1977</v>
      </c>
      <c r="F92" s="63">
        <f>AM92+BG92</f>
        <v>443</v>
      </c>
      <c r="AM92" s="63">
        <v>303</v>
      </c>
      <c r="AN92" s="100"/>
      <c r="AO92" s="100"/>
      <c r="AP92" s="100"/>
      <c r="AQ92" s="100"/>
      <c r="BG92" s="63">
        <v>140</v>
      </c>
    </row>
    <row r="93" spans="1:43" ht="12.75">
      <c r="A93" s="58">
        <v>1978</v>
      </c>
      <c r="AN93" s="100"/>
      <c r="AO93" s="100"/>
      <c r="AP93" s="100"/>
      <c r="AQ93" s="100"/>
    </row>
    <row r="94" spans="1:43" ht="12.75">
      <c r="A94" s="58">
        <v>1979</v>
      </c>
      <c r="AN94" s="100"/>
      <c r="AO94" s="100"/>
      <c r="AP94" s="100"/>
      <c r="AQ94" s="100"/>
    </row>
    <row r="95" spans="1:61" ht="12.75">
      <c r="A95" s="58">
        <v>1980</v>
      </c>
      <c r="AN95" s="100">
        <v>911.066</v>
      </c>
      <c r="AO95" s="100">
        <v>659.213</v>
      </c>
      <c r="AP95" s="100">
        <v>498.713</v>
      </c>
      <c r="AQ95" s="100">
        <v>160.5</v>
      </c>
      <c r="BH95" s="63">
        <v>154.3</v>
      </c>
      <c r="BI95" s="63" t="e">
        <f>NA()</f>
        <v>#N/A</v>
      </c>
    </row>
    <row r="96" spans="1:61" ht="12.75">
      <c r="A96" s="58">
        <v>1981</v>
      </c>
      <c r="AN96" s="100"/>
      <c r="AO96" s="100"/>
      <c r="AP96" s="100"/>
      <c r="AQ96" s="100"/>
      <c r="BH96" s="63">
        <v>157.9</v>
      </c>
      <c r="BI96" s="63" t="e">
        <f>NA()</f>
        <v>#N/A</v>
      </c>
    </row>
    <row r="97" spans="1:61" ht="12.75">
      <c r="A97" s="58">
        <v>1982</v>
      </c>
      <c r="AN97" s="100"/>
      <c r="AO97" s="100"/>
      <c r="AP97" s="100"/>
      <c r="AQ97" s="100"/>
      <c r="BH97" s="63">
        <v>165.7</v>
      </c>
      <c r="BI97" s="63" t="e">
        <f>NA()</f>
        <v>#N/A</v>
      </c>
    </row>
    <row r="98" spans="1:61" ht="12.75">
      <c r="A98" s="58">
        <v>1983</v>
      </c>
      <c r="AN98" s="100"/>
      <c r="AO98" s="100"/>
      <c r="AP98" s="100"/>
      <c r="AQ98" s="100"/>
      <c r="BH98" s="63">
        <v>172.3</v>
      </c>
      <c r="BI98" s="63" t="e">
        <f>NA()</f>
        <v>#N/A</v>
      </c>
    </row>
    <row r="99" spans="1:61" ht="12.75">
      <c r="A99" s="58">
        <v>1984</v>
      </c>
      <c r="AN99" s="100"/>
      <c r="AO99" s="100"/>
      <c r="AP99" s="100"/>
      <c r="AQ99" s="100"/>
      <c r="BH99" s="63">
        <v>177.5</v>
      </c>
      <c r="BI99" s="63" t="e">
        <f>NA()</f>
        <v>#N/A</v>
      </c>
    </row>
    <row r="100" spans="1:61" ht="12.75">
      <c r="A100" s="58">
        <v>1985</v>
      </c>
      <c r="AN100" s="100"/>
      <c r="AO100" s="100"/>
      <c r="AP100" s="100"/>
      <c r="AQ100" s="100"/>
      <c r="BH100" s="63">
        <v>181.1</v>
      </c>
      <c r="BI100" s="63" t="e">
        <f>NA()</f>
        <v>#N/A</v>
      </c>
    </row>
    <row r="101" spans="1:61" ht="12.75">
      <c r="A101" s="58">
        <v>1986</v>
      </c>
      <c r="AN101" s="100"/>
      <c r="AO101" s="100"/>
      <c r="AP101" s="100"/>
      <c r="AQ101" s="100"/>
      <c r="BH101" s="63">
        <v>187</v>
      </c>
      <c r="BI101" s="63" t="e">
        <f>NA()</f>
        <v>#N/A</v>
      </c>
    </row>
    <row r="102" spans="1:61" ht="12.75">
      <c r="A102" s="58">
        <v>1987</v>
      </c>
      <c r="AN102" s="100"/>
      <c r="AO102" s="100"/>
      <c r="AP102" s="100"/>
      <c r="AQ102" s="100"/>
      <c r="BH102" s="63">
        <v>192.8</v>
      </c>
      <c r="BI102" s="63">
        <v>55.68</v>
      </c>
    </row>
    <row r="103" spans="1:61" ht="12.75">
      <c r="A103" s="58">
        <v>1988</v>
      </c>
      <c r="AN103" s="100"/>
      <c r="AO103" s="100"/>
      <c r="AP103" s="100"/>
      <c r="AQ103" s="100"/>
      <c r="BH103" s="63">
        <v>198.1</v>
      </c>
      <c r="BI103" s="63">
        <v>55.68</v>
      </c>
    </row>
    <row r="104" spans="1:61" ht="12.75">
      <c r="A104" s="58">
        <v>1989</v>
      </c>
      <c r="AN104" s="100"/>
      <c r="AO104" s="100"/>
      <c r="AP104" s="100"/>
      <c r="AQ104" s="100"/>
      <c r="BH104" s="63">
        <v>210.4</v>
      </c>
      <c r="BI104" s="63">
        <v>54.18</v>
      </c>
    </row>
    <row r="105" spans="1:61" ht="12.75">
      <c r="A105" s="58">
        <v>1990</v>
      </c>
      <c r="AN105" s="100">
        <v>2148.718</v>
      </c>
      <c r="AO105" s="100">
        <v>1938.357</v>
      </c>
      <c r="AP105" s="100">
        <v>1912.577</v>
      </c>
      <c r="AQ105" s="100">
        <v>25.78</v>
      </c>
      <c r="BH105" s="63">
        <v>212.1</v>
      </c>
      <c r="BI105" s="63">
        <v>54.28</v>
      </c>
    </row>
    <row r="106" spans="1:61" ht="12.75">
      <c r="A106" s="58">
        <v>1991</v>
      </c>
      <c r="AN106" s="100"/>
      <c r="AO106" s="100"/>
      <c r="AP106" s="100"/>
      <c r="AQ106" s="100"/>
      <c r="BH106" s="63">
        <v>237.3</v>
      </c>
      <c r="BI106" s="63">
        <v>54.08</v>
      </c>
    </row>
    <row r="107" spans="1:61" ht="12.75">
      <c r="A107" s="58">
        <v>1992</v>
      </c>
      <c r="AN107" s="100"/>
      <c r="AO107" s="100"/>
      <c r="AP107" s="100"/>
      <c r="AQ107" s="100"/>
      <c r="BH107" s="63">
        <v>252.61</v>
      </c>
      <c r="BI107" s="63">
        <v>53.77</v>
      </c>
    </row>
    <row r="108" spans="1:61" ht="12.75">
      <c r="A108" s="58">
        <v>1993</v>
      </c>
      <c r="AN108" s="100"/>
      <c r="AO108" s="100"/>
      <c r="AP108" s="100"/>
      <c r="AQ108" s="100"/>
      <c r="BH108" s="63">
        <v>255</v>
      </c>
      <c r="BI108" s="63">
        <v>53.34</v>
      </c>
    </row>
    <row r="109" spans="1:61" ht="12.75">
      <c r="A109" s="58">
        <v>1994</v>
      </c>
      <c r="G109"/>
      <c r="H109"/>
      <c r="I109"/>
      <c r="J109"/>
      <c r="K109"/>
      <c r="AN109" s="100"/>
      <c r="AO109" s="100"/>
      <c r="AP109" s="100"/>
      <c r="AQ109" s="100"/>
      <c r="BH109" s="63">
        <v>278</v>
      </c>
      <c r="BI109" s="63">
        <v>53.34</v>
      </c>
    </row>
    <row r="110" spans="1:61" ht="12.75">
      <c r="A110" s="58">
        <v>1995</v>
      </c>
      <c r="G110"/>
      <c r="H110"/>
      <c r="I110"/>
      <c r="J110"/>
      <c r="K110"/>
      <c r="AN110" s="100">
        <v>2609.577</v>
      </c>
      <c r="AO110" s="100">
        <v>2084.432</v>
      </c>
      <c r="AP110" s="100">
        <v>2079.808</v>
      </c>
      <c r="AQ110" s="100">
        <v>4.624</v>
      </c>
      <c r="BH110" s="63">
        <v>293</v>
      </c>
      <c r="BI110" s="63">
        <v>53.34</v>
      </c>
    </row>
    <row r="111" spans="1:61" ht="12.75">
      <c r="A111" s="58">
        <v>1996</v>
      </c>
      <c r="G111" s="63">
        <v>1771.28</v>
      </c>
      <c r="H111" s="63">
        <v>671.62</v>
      </c>
      <c r="I111" s="63">
        <v>4335.58</v>
      </c>
      <c r="J111" s="63">
        <v>421.245</v>
      </c>
      <c r="K111" s="63">
        <v>241.005</v>
      </c>
      <c r="AN111" s="100">
        <v>2914.446</v>
      </c>
      <c r="AO111" s="100">
        <v>2318.267</v>
      </c>
      <c r="AP111" s="100">
        <v>2316.643</v>
      </c>
      <c r="AQ111" s="100">
        <v>1.624</v>
      </c>
      <c r="BH111" s="63">
        <v>421.25</v>
      </c>
      <c r="BI111" s="63">
        <v>55.74</v>
      </c>
    </row>
    <row r="112" spans="1:61" ht="12.75">
      <c r="A112" s="58">
        <v>1997</v>
      </c>
      <c r="G112" s="63">
        <v>2153.81</v>
      </c>
      <c r="H112" s="63">
        <v>691.49</v>
      </c>
      <c r="I112" s="63">
        <v>4990.53</v>
      </c>
      <c r="J112" s="63">
        <v>480.274</v>
      </c>
      <c r="K112" s="63">
        <v>356.95</v>
      </c>
      <c r="AN112" s="100">
        <v>3252.215</v>
      </c>
      <c r="AO112" s="100">
        <v>2441.722</v>
      </c>
      <c r="AP112" s="100">
        <v>2397.098</v>
      </c>
      <c r="AQ112" s="100">
        <v>44.624</v>
      </c>
      <c r="BH112" s="63">
        <v>480.27</v>
      </c>
      <c r="BI112" s="63">
        <v>55.71</v>
      </c>
    </row>
    <row r="113" spans="1:61" ht="12.75">
      <c r="A113" s="58">
        <v>1998</v>
      </c>
      <c r="G113" s="63">
        <v>2445.57</v>
      </c>
      <c r="H113" s="63">
        <v>680.2</v>
      </c>
      <c r="I113" s="63">
        <v>6025.49</v>
      </c>
      <c r="J113" s="63">
        <v>1583.89</v>
      </c>
      <c r="K113" s="63">
        <v>130.49699999999999</v>
      </c>
      <c r="AN113" s="100">
        <v>3374.218</v>
      </c>
      <c r="AO113" s="100">
        <v>2524.845</v>
      </c>
      <c r="AP113" s="100">
        <v>2443.221</v>
      </c>
      <c r="AQ113" s="100">
        <v>81.624</v>
      </c>
      <c r="BH113" s="63">
        <v>1583.9</v>
      </c>
      <c r="BI113" s="63">
        <v>55.74</v>
      </c>
    </row>
    <row r="114" spans="1:61" ht="12.75">
      <c r="A114" s="58">
        <v>1999</v>
      </c>
      <c r="G114" s="63">
        <v>2832.4</v>
      </c>
      <c r="H114" s="63">
        <v>860.11</v>
      </c>
      <c r="I114" s="63">
        <v>6854.71</v>
      </c>
      <c r="J114" s="63">
        <v>1815.2</v>
      </c>
      <c r="K114" s="63">
        <v>205.003</v>
      </c>
      <c r="AN114" s="100">
        <v>3795.379</v>
      </c>
      <c r="AO114" s="100">
        <v>2742.478</v>
      </c>
      <c r="AP114" s="100">
        <v>2649.189</v>
      </c>
      <c r="AQ114" s="100">
        <v>93.289</v>
      </c>
      <c r="BH114" s="63">
        <v>1799.7</v>
      </c>
      <c r="BI114" s="63">
        <v>79</v>
      </c>
    </row>
    <row r="115" spans="1:61" ht="12.75">
      <c r="A115" s="58">
        <v>2000</v>
      </c>
      <c r="G115" s="63">
        <v>3003.95</v>
      </c>
      <c r="H115" s="63">
        <v>1110.7</v>
      </c>
      <c r="I115" s="63">
        <v>7358.32</v>
      </c>
      <c r="J115" s="63">
        <v>2000.61</v>
      </c>
      <c r="K115" s="63">
        <v>202.798</v>
      </c>
      <c r="AN115" s="100">
        <v>4023.228</v>
      </c>
      <c r="AO115" s="100">
        <v>2885.738</v>
      </c>
      <c r="AP115" s="100">
        <v>2774.949</v>
      </c>
      <c r="AQ115" s="100">
        <v>110.789</v>
      </c>
      <c r="BH115" s="63">
        <v>1973.1</v>
      </c>
      <c r="BI115" s="63">
        <v>74</v>
      </c>
    </row>
    <row r="116" spans="1:61" ht="12.75">
      <c r="A116" s="58">
        <v>2001</v>
      </c>
      <c r="G116" s="63">
        <v>3309.91</v>
      </c>
      <c r="H116" s="63">
        <v>1598.3</v>
      </c>
      <c r="I116" s="63">
        <v>8340.21</v>
      </c>
      <c r="J116" s="63">
        <v>2240.9</v>
      </c>
      <c r="K116" s="63">
        <v>352.594</v>
      </c>
      <c r="AN116" s="100">
        <v>4683.152</v>
      </c>
      <c r="AO116" s="100">
        <v>3413.222</v>
      </c>
      <c r="AP116" s="100">
        <v>3257.433</v>
      </c>
      <c r="AQ116" s="100">
        <v>155.789</v>
      </c>
      <c r="BH116" s="63">
        <v>2223</v>
      </c>
      <c r="BI116" s="63">
        <v>64.3</v>
      </c>
    </row>
    <row r="117" spans="1:61" ht="12.75">
      <c r="A117" s="58">
        <v>2002</v>
      </c>
      <c r="G117" s="63">
        <v>3697.67</v>
      </c>
      <c r="H117" s="63">
        <v>2106.3</v>
      </c>
      <c r="I117" s="63">
        <v>9368.1</v>
      </c>
      <c r="J117" s="63">
        <v>2448.8</v>
      </c>
      <c r="K117" s="63">
        <v>948.3</v>
      </c>
      <c r="BH117" s="63">
        <v>2431</v>
      </c>
      <c r="BI117" s="63">
        <v>38.6</v>
      </c>
    </row>
  </sheetData>
  <mergeCells count="19">
    <mergeCell ref="A3:A4"/>
    <mergeCell ref="B1:G1"/>
    <mergeCell ref="L1:O1"/>
    <mergeCell ref="P1:S1"/>
    <mergeCell ref="T1:AC1"/>
    <mergeCell ref="AD1:AI1"/>
    <mergeCell ref="AJ1:AQ1"/>
    <mergeCell ref="AT1:AY1"/>
    <mergeCell ref="AR1:AS1"/>
    <mergeCell ref="CP1:CQ1"/>
    <mergeCell ref="AZ1:BC1"/>
    <mergeCell ref="BD1:BI1"/>
    <mergeCell ref="BL1:BR1"/>
    <mergeCell ref="BJ1:BK1"/>
    <mergeCell ref="BS1:BZ1"/>
    <mergeCell ref="CA1:CB1"/>
    <mergeCell ref="CD1:CG1"/>
    <mergeCell ref="CL1:CO1"/>
    <mergeCell ref="CH1:CI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Twomey</dc:creator>
  <cp:keywords/>
  <dc:description/>
  <cp:lastModifiedBy>Michael Twomey</cp:lastModifiedBy>
  <cp:lastPrinted>2004-05-09T19:41:00Z</cp:lastPrinted>
  <dcterms:created xsi:type="dcterms:W3CDTF">2004-05-05T00:25:58Z</dcterms:created>
  <dcterms:modified xsi:type="dcterms:W3CDTF">2004-05-11T12:42:58Z</dcterms:modified>
  <cp:category/>
  <cp:version/>
  <cp:contentType/>
  <cp:contentStatus/>
</cp:coreProperties>
</file>